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howInkAnnotation="0"/>
  <mc:AlternateContent xmlns:mc="http://schemas.openxmlformats.org/markup-compatibility/2006">
    <mc:Choice Requires="x15">
      <x15ac:absPath xmlns:x15ac="http://schemas.microsoft.com/office/spreadsheetml/2010/11/ac" url="C:\Users\yavila\Desktop\"/>
    </mc:Choice>
  </mc:AlternateContent>
  <xr:revisionPtr revIDLastSave="0" documentId="13_ncr:1_{1F27CBDC-C989-411E-B3D1-915F2FA38ECE}" xr6:coauthVersionLast="47" xr6:coauthVersionMax="47" xr10:uidLastSave="{00000000-0000-0000-0000-000000000000}"/>
  <bookViews>
    <workbookView xWindow="-120" yWindow="-120" windowWidth="29040" windowHeight="15720" tabRatio="500" xr2:uid="{00000000-000D-0000-FFFF-FFFF00000000}"/>
  </bookViews>
  <sheets>
    <sheet name="FUID" sheetId="1" r:id="rId1"/>
    <sheet name="ROTULO" sheetId="2" r:id="rId2"/>
    <sheet name="TAPA" sheetId="3" r:id="rId3"/>
    <sheet name="INSTRUCTIVO FUID" sheetId="4" r:id="rId4"/>
    <sheet name="DATOS" sheetId="5" state="hidden" r:id="rId5"/>
  </sheets>
  <definedNames>
    <definedName name="_xlnm.Print_Area" localSheetId="0">FUID!$B$2:$BN$33</definedName>
    <definedName name="_xlnm.Print_Area" localSheetId="1">ROTULO!$A$1:$AE$48</definedName>
    <definedName name="_xlnm.Print_Area" localSheetId="2">TAPA!$A$1:$Q$37</definedName>
    <definedName name="band">FUID!$R$17:$R$27</definedName>
    <definedName name="caja">INVENTARIO[Caja]</definedName>
    <definedName name="Car">fuid+INVENTARIO[Carpeta]</definedName>
    <definedName name="Código">FUID!$C$18:$C$27</definedName>
    <definedName name="corr">INVENTARIO[tomo]</definedName>
    <definedName name="DESPACHO_DEL_MINISTRO">DATOS!$R$5:$R$16</definedName>
    <definedName name="DESPACHO_DEL_VICEMINISTERIO_DE_DESARROLLO_EMPRESARIAL">DATOS!$X$5:$X$7</definedName>
    <definedName name="DESPACHO_DEL_VICEMINISTERIO_DE_TURISMO">DATOS!$Y$5:$Y$6</definedName>
    <definedName name="DESPACHO_DEL_VICEMINISTRO_DE_COMERCIO_EXTERIOR">DATOS!$T$5:$T$8</definedName>
    <definedName name="DIRECCIÓN_ANÁLISIS_SECTORIAL_Y_PROMOCIÓN">DATOS!$AA$5:$AA$7</definedName>
    <definedName name="DIRECCIÓN_DE_CALIDAD_Y_DESARROLLO_SOSTENIBLE_DEL_TURISMO">DATOS!$Z$5:$Z$6</definedName>
    <definedName name="DIRECCIÓN_DE_COMERCIO_EXTERIOR">DATOS!$U$5:$U$6</definedName>
    <definedName name="est">INVENTARIO[Ubicación]</definedName>
    <definedName name="final">FUID!$G$18:$G$27</definedName>
    <definedName name="folios">INVENTARIO[Folios]</definedName>
    <definedName name="frecuencia">FUID!$S$17:$S$27</definedName>
    <definedName name="Identificación">INVENTARIO[[#All],[Identificación]]</definedName>
    <definedName name="Incial">FUID!$F$18:$F$27</definedName>
    <definedName name="indice">FUID!$T$17:$T$27</definedName>
    <definedName name="LISTAINVENTARIOS">Tabla7[LISTAINVENTARIOS]</definedName>
    <definedName name="mod">FUID!$P$17:$P$27</definedName>
    <definedName name="No.Orden">FUID!$B$17:$B$27</definedName>
    <definedName name="Nombre">FUID!$D$18:$D$27</definedName>
    <definedName name="notas">FUID!$U$17:$U$27</definedName>
    <definedName name="OFICINA_ASESORA_JURIDICA">DATOS!$S$5:$S$7</definedName>
    <definedName name="otro">FUID!$O$17:$O$27</definedName>
    <definedName name="PRINCIPALES">DATOS!$P$5:$P$20</definedName>
    <definedName name="SECRETARÍA_GENERAL">DATOS!$AB$5:$AB$17</definedName>
    <definedName name="soporte">INVENTARIO[Fisico]</definedName>
    <definedName name="SUBDIRECCIÓN_DE_DISEÑO_Y_ADMINISTRACIÓN_DE_OPERACIONES">DATOS!$V$5:$V$9</definedName>
    <definedName name="SUBDIRECCIÓN_DE_PRACTICAS_COMERCIALES">DATOS!$W$5:$W$6</definedName>
    <definedName name="_xlnm.Print_Titles" localSheetId="0">FUID!$2:$15</definedName>
    <definedName name="tom">FUID!$L$18:$L$27</definedName>
    <definedName name="vol">FUID!$M$18:$M$27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T22" i="1" l="1"/>
  <c r="T21" i="1"/>
  <c r="T18" i="1"/>
  <c r="T19" i="1"/>
  <c r="T20" i="1"/>
  <c r="T23" i="1"/>
  <c r="T24" i="1"/>
  <c r="T25" i="1"/>
  <c r="T26" i="1"/>
  <c r="T27" i="1"/>
  <c r="B16" i="3" l="1" a="1"/>
  <c r="B16" i="3" s="1"/>
  <c r="B17" i="3" a="1"/>
  <c r="B17" i="3" s="1"/>
  <c r="B18" i="3" a="1"/>
  <c r="B18" i="3" s="1"/>
  <c r="B19" i="3" a="1"/>
  <c r="B19" i="3" s="1"/>
  <c r="B20" i="3" a="1"/>
  <c r="B20" i="3" s="1"/>
  <c r="B21" i="3" a="1"/>
  <c r="B21" i="3" s="1"/>
  <c r="B22" i="3" a="1"/>
  <c r="B22" i="3" s="1"/>
  <c r="B23" i="3" a="1"/>
  <c r="B23" i="3" s="1"/>
  <c r="B24" i="3" a="1"/>
  <c r="B24" i="3" s="1"/>
  <c r="B25" i="3" a="1"/>
  <c r="B25" i="3" s="1"/>
  <c r="B26" i="3" a="1"/>
  <c r="B26" i="3" s="1"/>
  <c r="B27" i="3" a="1"/>
  <c r="B27" i="3" s="1"/>
  <c r="B28" i="3" a="1"/>
  <c r="B28" i="3" s="1"/>
  <c r="B29" i="3" a="1"/>
  <c r="B29" i="3" s="1"/>
  <c r="B15" i="3" a="1"/>
  <c r="B15" i="3" s="1"/>
  <c r="O33" i="3" l="1"/>
  <c r="K15" i="3" s="1" a="1"/>
  <c r="K15" i="3" s="1"/>
  <c r="K22" i="3" l="1" a="1"/>
  <c r="K22" i="3" s="1"/>
  <c r="K29" i="3" a="1"/>
  <c r="K29" i="3" s="1"/>
  <c r="K26" i="3" a="1"/>
  <c r="K26" i="3" s="1"/>
  <c r="K16" i="3" a="1"/>
  <c r="K16" i="3" s="1"/>
  <c r="K23" i="3" a="1"/>
  <c r="K23" i="3" s="1"/>
  <c r="K17" i="3" a="1"/>
  <c r="K17" i="3" s="1"/>
  <c r="K24" i="3" a="1"/>
  <c r="K24" i="3" s="1"/>
  <c r="K19" i="3" a="1"/>
  <c r="K19" i="3" s="1"/>
  <c r="K20" i="3" a="1"/>
  <c r="K20" i="3" s="1"/>
  <c r="K25" i="3" a="1"/>
  <c r="K25" i="3" s="1"/>
  <c r="K18" i="3" a="1"/>
  <c r="K18" i="3" s="1"/>
  <c r="K27" i="3" a="1"/>
  <c r="K27" i="3" s="1"/>
  <c r="K21" i="3" a="1"/>
  <c r="K21" i="3" s="1"/>
  <c r="K28" i="3" a="1"/>
  <c r="K28" i="3" s="1"/>
  <c r="H9" i="1" l="1"/>
  <c r="H8" i="1"/>
  <c r="N52" i="5" l="1"/>
  <c r="N51" i="5"/>
  <c r="N50" i="5"/>
  <c r="N49" i="5"/>
  <c r="N48" i="5"/>
  <c r="N47" i="5"/>
  <c r="N46" i="5"/>
  <c r="N45" i="5"/>
  <c r="N44" i="5"/>
  <c r="N43" i="5"/>
  <c r="N42" i="5"/>
  <c r="N41" i="5"/>
  <c r="N40" i="5"/>
  <c r="N39" i="5"/>
  <c r="N38" i="5"/>
  <c r="N37" i="5"/>
  <c r="N36" i="5"/>
  <c r="N35" i="5"/>
  <c r="N34" i="5"/>
  <c r="N33" i="5"/>
  <c r="N32" i="5"/>
  <c r="N31" i="5"/>
  <c r="N30" i="5"/>
  <c r="N29" i="5"/>
  <c r="N28" i="5"/>
  <c r="N27" i="5"/>
  <c r="N26" i="5"/>
  <c r="N25" i="5"/>
  <c r="N24" i="5"/>
  <c r="N23" i="5"/>
  <c r="N22" i="5"/>
  <c r="N21" i="5"/>
  <c r="N20" i="5"/>
  <c r="N19" i="5"/>
  <c r="N18" i="5"/>
  <c r="N17" i="5"/>
  <c r="N16" i="5"/>
  <c r="N15" i="5"/>
  <c r="N14" i="5"/>
  <c r="N13" i="5"/>
  <c r="N12" i="5"/>
  <c r="N11" i="5"/>
  <c r="N10" i="5"/>
  <c r="N9" i="5"/>
  <c r="J9" i="5"/>
  <c r="N8" i="5"/>
  <c r="N7" i="5"/>
  <c r="N6" i="5"/>
  <c r="N5" i="5"/>
  <c r="N4" i="5"/>
  <c r="N3" i="5"/>
  <c r="N2" i="5"/>
  <c r="J35" i="3"/>
  <c r="A35" i="3"/>
  <c r="A8" i="3"/>
  <c r="F8" i="3" s="1"/>
  <c r="A6" i="3"/>
  <c r="F6" i="3" s="1"/>
  <c r="M15" i="2"/>
  <c r="V14" i="2"/>
  <c r="G30" i="2" s="1"/>
  <c r="N14" i="2"/>
  <c r="M14" i="2"/>
  <c r="L14" i="2"/>
  <c r="K14" i="2"/>
  <c r="J14" i="2"/>
  <c r="I14" i="2"/>
  <c r="E12" i="2"/>
  <c r="H11" i="2"/>
  <c r="E11" i="2"/>
  <c r="E10" i="2"/>
  <c r="N7" i="2"/>
  <c r="K7" i="2"/>
  <c r="G7" i="2"/>
  <c r="C7" i="2"/>
  <c r="E8" i="2" s="1"/>
  <c r="C5" i="2"/>
  <c r="F5" i="2" s="1"/>
  <c r="B6" i="2" s="1"/>
  <c r="K29" i="1"/>
  <c r="H7" i="1"/>
  <c r="C28" i="3" l="1"/>
  <c r="C17" i="3"/>
  <c r="C22" i="3"/>
  <c r="C18" i="3"/>
  <c r="C23" i="3"/>
  <c r="C29" i="3"/>
  <c r="C19" i="3"/>
  <c r="C24" i="3"/>
  <c r="C25" i="3"/>
  <c r="C20" i="3"/>
  <c r="C26" i="3"/>
  <c r="C27" i="3"/>
  <c r="C21" i="3"/>
  <c r="C15" i="3"/>
  <c r="C16" i="3"/>
  <c r="V19" i="3"/>
  <c r="V27" i="3"/>
  <c r="V23" i="3"/>
  <c r="S15" i="3"/>
  <c r="AC14" i="2"/>
  <c r="W11" i="2"/>
  <c r="U15" i="3"/>
  <c r="J8" i="5"/>
  <c r="V7" i="2"/>
  <c r="T12" i="2"/>
  <c r="X14" i="2"/>
  <c r="AC7" i="2"/>
  <c r="T10" i="2"/>
  <c r="Z14" i="2"/>
  <c r="J6" i="3"/>
  <c r="O6" i="3" s="1"/>
  <c r="Q6" i="3" s="1"/>
  <c r="J8" i="3"/>
  <c r="O8" i="3" s="1"/>
  <c r="Q8" i="3" s="1"/>
  <c r="Z7" i="2"/>
  <c r="Y14" i="2"/>
  <c r="AF7" i="2"/>
  <c r="E9" i="2" s="1"/>
  <c r="AA14" i="2"/>
  <c r="AB14" i="2"/>
  <c r="R5" i="2"/>
  <c r="U5" i="2" s="1"/>
  <c r="Q6" i="2" s="1"/>
  <c r="R7" i="2"/>
  <c r="AB15" i="2"/>
  <c r="T11" i="2"/>
  <c r="T17" i="3" l="1"/>
  <c r="T25" i="3"/>
  <c r="T28" i="3"/>
  <c r="T24" i="3"/>
  <c r="T20" i="3"/>
  <c r="T21" i="3"/>
  <c r="T19" i="3"/>
  <c r="S18" i="3"/>
  <c r="T29" i="3"/>
  <c r="T27" i="3"/>
  <c r="S22" i="3"/>
  <c r="U23" i="3"/>
  <c r="T16" i="3"/>
  <c r="S25" i="3"/>
  <c r="S26" i="3"/>
  <c r="T26" i="3"/>
  <c r="L23" i="3"/>
  <c r="S20" i="3"/>
  <c r="S17" i="3"/>
  <c r="O31" i="3"/>
  <c r="S24" i="3"/>
  <c r="S16" i="3"/>
  <c r="F10" i="3"/>
  <c r="C9" i="3" s="1"/>
  <c r="S27" i="3"/>
  <c r="S29" i="3"/>
  <c r="S28" i="3"/>
  <c r="S19" i="3"/>
  <c r="T22" i="3"/>
  <c r="F12" i="3"/>
  <c r="C11" i="3" s="1"/>
  <c r="S21" i="3"/>
  <c r="F31" i="3"/>
  <c r="T18" i="3"/>
  <c r="S23" i="3"/>
  <c r="T15" i="3"/>
  <c r="T23" i="3"/>
  <c r="L27" i="3"/>
  <c r="L15" i="3"/>
  <c r="U27" i="3"/>
  <c r="U19" i="3"/>
  <c r="L19" i="3"/>
  <c r="V15" i="3"/>
  <c r="O10" i="3"/>
  <c r="L9" i="3" s="1"/>
  <c r="L26" i="3"/>
  <c r="V26" i="3"/>
  <c r="U26" i="3"/>
  <c r="V20" i="3"/>
  <c r="U20" i="3"/>
  <c r="L20" i="3"/>
  <c r="L25" i="3"/>
  <c r="V25" i="3"/>
  <c r="U25" i="3"/>
  <c r="L21" i="3"/>
  <c r="V21" i="3"/>
  <c r="U21" i="3"/>
  <c r="AG7" i="2"/>
  <c r="T9" i="2" s="1"/>
  <c r="T8" i="2"/>
  <c r="L18" i="3"/>
  <c r="V18" i="3"/>
  <c r="U18" i="3"/>
  <c r="V28" i="3"/>
  <c r="U28" i="3"/>
  <c r="L28" i="3"/>
  <c r="L17" i="3"/>
  <c r="V17" i="3"/>
  <c r="U17" i="3"/>
  <c r="L29" i="3"/>
  <c r="U29" i="3"/>
  <c r="V29" i="3"/>
  <c r="L22" i="3"/>
  <c r="V22" i="3"/>
  <c r="U22" i="3"/>
  <c r="U16" i="3"/>
  <c r="L16" i="3"/>
  <c r="I30" i="2"/>
  <c r="H27" i="2"/>
  <c r="E26" i="2"/>
  <c r="V30" i="2"/>
  <c r="M30" i="2"/>
  <c r="N23" i="2"/>
  <c r="K30" i="2"/>
  <c r="G23" i="2"/>
  <c r="J30" i="2"/>
  <c r="M31" i="2"/>
  <c r="N30" i="2"/>
  <c r="E28" i="2"/>
  <c r="E27" i="2"/>
  <c r="L30" i="2"/>
  <c r="K23" i="2"/>
  <c r="C21" i="2"/>
  <c r="F21" i="2" s="1"/>
  <c r="B22" i="2" s="1"/>
  <c r="C23" i="2"/>
  <c r="V24" i="3"/>
  <c r="U24" i="3"/>
  <c r="L24" i="3"/>
  <c r="V16" i="3" l="1"/>
  <c r="M33" i="3" s="1"/>
  <c r="O12" i="3"/>
  <c r="L11" i="3" s="1"/>
  <c r="D33" i="3"/>
  <c r="C33" i="3"/>
  <c r="AF23" i="2"/>
  <c r="E25" i="2" s="1"/>
  <c r="E24" i="2"/>
  <c r="L33" i="3"/>
  <c r="Y30" i="2"/>
  <c r="T26" i="2"/>
  <c r="AC23" i="2"/>
  <c r="AA30" i="2"/>
  <c r="X30" i="2"/>
  <c r="Z23" i="2"/>
  <c r="AB31" i="2"/>
  <c r="T28" i="2"/>
  <c r="V23" i="2"/>
  <c r="AC30" i="2"/>
  <c r="W27" i="2"/>
  <c r="R23" i="2"/>
  <c r="R21" i="2"/>
  <c r="U21" i="2" s="1"/>
  <c r="Q22" i="2" s="1"/>
  <c r="G46" i="2"/>
  <c r="H43" i="2" s="1"/>
  <c r="AB30" i="2"/>
  <c r="T27" i="2"/>
  <c r="Z30" i="2"/>
  <c r="M46" i="2" l="1"/>
  <c r="N39" i="2"/>
  <c r="V46" i="2"/>
  <c r="L46" i="2"/>
  <c r="K39" i="2"/>
  <c r="C37" i="2"/>
  <c r="F37" i="2" s="1"/>
  <c r="B38" i="2" s="1"/>
  <c r="K46" i="2"/>
  <c r="G39" i="2"/>
  <c r="I46" i="2"/>
  <c r="J46" i="2"/>
  <c r="E43" i="2"/>
  <c r="C39" i="2"/>
  <c r="M47" i="2"/>
  <c r="E44" i="2"/>
  <c r="E42" i="2"/>
  <c r="N46" i="2"/>
  <c r="T24" i="2"/>
  <c r="AG23" i="2"/>
  <c r="T25" i="2" s="1"/>
  <c r="AC46" i="2" l="1"/>
  <c r="W43" i="2"/>
  <c r="V39" i="2"/>
  <c r="AB46" i="2"/>
  <c r="T43" i="2"/>
  <c r="AA46" i="2"/>
  <c r="Y46" i="2"/>
  <c r="T42" i="2"/>
  <c r="AC39" i="2"/>
  <c r="T44" i="2"/>
  <c r="Z46" i="2"/>
  <c r="R39" i="2"/>
  <c r="R37" i="2"/>
  <c r="U37" i="2" s="1"/>
  <c r="Q38" i="2" s="1"/>
  <c r="X46" i="2"/>
  <c r="Z39" i="2"/>
  <c r="AB47" i="2"/>
  <c r="E40" i="2"/>
  <c r="AF39" i="2"/>
  <c r="E41" i="2" s="1"/>
  <c r="T40" i="2" l="1"/>
  <c r="AG39" i="2"/>
  <c r="T41" i="2" s="1"/>
</calcChain>
</file>

<file path=xl/sharedStrings.xml><?xml version="1.0" encoding="utf-8"?>
<sst xmlns="http://schemas.openxmlformats.org/spreadsheetml/2006/main" count="1769" uniqueCount="1160">
  <si>
    <t>Proceso: Gestión Documental</t>
  </si>
  <si>
    <t>Código:</t>
  </si>
  <si>
    <t>GD-FM-006</t>
  </si>
  <si>
    <t>Versión:</t>
  </si>
  <si>
    <t>Fecha:</t>
  </si>
  <si>
    <t>ENTIDAD REMITENTE:</t>
  </si>
  <si>
    <t>MINISTERIO DE COMERCIO, INDUSTRIA Y TURISMO</t>
  </si>
  <si>
    <t>REGISTRO DE ENTRADA</t>
  </si>
  <si>
    <t>ENTIDAD PRODUCTORA:</t>
  </si>
  <si>
    <t>DÍA</t>
  </si>
  <si>
    <t>MES</t>
  </si>
  <si>
    <t>AÑO</t>
  </si>
  <si>
    <t>N° T</t>
  </si>
  <si>
    <t>UNIDAD ADMINISTRATIVA:</t>
  </si>
  <si>
    <t>OFICINA PRODUCTORA:</t>
  </si>
  <si>
    <t>N°T: Número de Transferencia</t>
  </si>
  <si>
    <t>OBJETO:</t>
  </si>
  <si>
    <t>Año vigencia trans.</t>
  </si>
  <si>
    <t>No.Orden</t>
  </si>
  <si>
    <t>CÓDIGO</t>
  </si>
  <si>
    <t>NOMBRE DE LA SERIES, SUBSERIES O ASUNTOS</t>
  </si>
  <si>
    <t>IDEN. DEL EXPEDIENTE</t>
  </si>
  <si>
    <t>FECHAS EXTREMAS 
(AAAA-MM-DD)</t>
  </si>
  <si>
    <t>SOPORTE O FORMATO</t>
  </si>
  <si>
    <t xml:space="preserve">FISICO </t>
  </si>
  <si>
    <t>ELECTRONICO</t>
  </si>
  <si>
    <t>FRECUENCIA DE CONSULTA</t>
  </si>
  <si>
    <t>ÍNDICE DE INFORMACIÓN
(Ley 1712 de 2014)</t>
  </si>
  <si>
    <t>NOTAS</t>
  </si>
  <si>
    <t xml:space="preserve">UNIDAD DE CONSERVACIÓN </t>
  </si>
  <si>
    <t>INICIAL</t>
  </si>
  <si>
    <t>FINAL</t>
  </si>
  <si>
    <t>FISICO</t>
  </si>
  <si>
    <t>PAPEL</t>
  </si>
  <si>
    <t>OTRO</t>
  </si>
  <si>
    <t>UBICACIÓN (URL)</t>
  </si>
  <si>
    <t>CANTIDAD DE  DOCUMENTOS ELECTRÓNICOS</t>
  </si>
  <si>
    <t>TAMAÑO DE LOS DOCUMENTOS ELECTRÓNICOS</t>
  </si>
  <si>
    <t>CAJA</t>
  </si>
  <si>
    <t>CARP</t>
  </si>
  <si>
    <t>TOMO/ LEGAJO/ LIBRO</t>
  </si>
  <si>
    <t>NÚMERO DE FOLIOS</t>
  </si>
  <si>
    <t>TIPO</t>
  </si>
  <si>
    <t>CANTIDAD</t>
  </si>
  <si>
    <t>Numero</t>
  </si>
  <si>
    <t>Código</t>
  </si>
  <si>
    <t>Nombre</t>
  </si>
  <si>
    <t>Identificación</t>
  </si>
  <si>
    <t>Incial</t>
  </si>
  <si>
    <t>final</t>
  </si>
  <si>
    <t>Fisico</t>
  </si>
  <si>
    <t>Electronico</t>
  </si>
  <si>
    <t>Caja</t>
  </si>
  <si>
    <t>Carpeta</t>
  </si>
  <si>
    <t>tomo</t>
  </si>
  <si>
    <t>Folios</t>
  </si>
  <si>
    <t>Tipo</t>
  </si>
  <si>
    <t>Cantidad</t>
  </si>
  <si>
    <t>Ubicación</t>
  </si>
  <si>
    <t>Cantidad Doc</t>
  </si>
  <si>
    <t>Tamaño Doc</t>
  </si>
  <si>
    <t>frecuencia</t>
  </si>
  <si>
    <t>indice</t>
  </si>
  <si>
    <t>notas</t>
  </si>
  <si>
    <t xml:space="preserve">Elaborado por: </t>
  </si>
  <si>
    <t>Entregado por:</t>
  </si>
  <si>
    <t xml:space="preserve">Recibido por: </t>
  </si>
  <si>
    <t>Cargo:</t>
  </si>
  <si>
    <t xml:space="preserve">Nombre: </t>
  </si>
  <si>
    <t>Firma:</t>
  </si>
  <si>
    <t>Firma</t>
  </si>
  <si>
    <t>Lugar y fecha:</t>
  </si>
  <si>
    <t>Nota: El inventario se debe entregar en físico con las firmas diligenciadas a puño y letra.</t>
  </si>
  <si>
    <t>RÓTULO CARPETA</t>
  </si>
  <si>
    <t>GD-FM-019</t>
  </si>
  <si>
    <t>No Serie:</t>
  </si>
  <si>
    <t>No. Subserie:</t>
  </si>
  <si>
    <t>Clasificada</t>
  </si>
  <si>
    <t>Reservada</t>
  </si>
  <si>
    <t>NOMBRE SERIE:</t>
  </si>
  <si>
    <t>NOMBRE SUBSERIE:</t>
  </si>
  <si>
    <t>NOMBRE CARPETA:</t>
  </si>
  <si>
    <t>FOLIOS DEL:</t>
  </si>
  <si>
    <t>AL</t>
  </si>
  <si>
    <t>FECHAS EXTREMAS</t>
  </si>
  <si>
    <t xml:space="preserve">CAJA No. </t>
  </si>
  <si>
    <t>DE:</t>
  </si>
  <si>
    <t>A:</t>
  </si>
  <si>
    <t>D</t>
  </si>
  <si>
    <t>M</t>
  </si>
  <si>
    <t>A</t>
  </si>
  <si>
    <t xml:space="preserve">CARPETA No. </t>
  </si>
  <si>
    <t>No. Correlativo</t>
  </si>
  <si>
    <t>Proceso: GD Gestión Documental</t>
  </si>
  <si>
    <t>MINISTERIO DE COMERCIO INDUSTRIA Y TURISMO</t>
  </si>
  <si>
    <t>UNIDAD ADMINISTRATIVA</t>
  </si>
  <si>
    <t xml:space="preserve">Código </t>
  </si>
  <si>
    <t>OFICINA PRODUCTORA</t>
  </si>
  <si>
    <t>SERIE INICIAL</t>
  </si>
  <si>
    <t>Código Serie Inicial</t>
  </si>
  <si>
    <t>SERIE FINAL</t>
  </si>
  <si>
    <t>Código Serie Final</t>
  </si>
  <si>
    <t>Nombre de Expediente</t>
  </si>
  <si>
    <t>No. Total de Unidades de Conservación</t>
  </si>
  <si>
    <t>INSTRUCTIVO FORMATO ÚNICO DE INVENTARIO DOCUMENTAL</t>
  </si>
  <si>
    <t>Para tener en cuenta a la hora de realizar el inventario documental, utilice siempre la tabla de retención documental de su área, organice la documentación de acuerdo a las normas archivísticas (Clasificación, Ordenación y Descripción), de una manera eficiente, registre los nombres de las series y subseries como aparecen en la tabla de retención, y nombre las carpetas de acuerdo a la relación con las serie que se identifican. La impresión viene predeterminada en tamaño Folio u Oficio.</t>
  </si>
  <si>
    <t>ENTIDAD REMITENTE: Debe colocarse el nombre de la entidad responsable de la documentación que se va a transferir.</t>
  </si>
  <si>
    <t>ENTIDAD PRODUCTORA: Debe colocarse el nombre completo o razón social de la entidad que produjo o produce los documentos.</t>
  </si>
  <si>
    <t>UNIDAD ADMINISTRATIVA: Seleccione de la lista despeglable el nombre de la dependencia de mayor jerarquía de la cual dependa la oficina productora.</t>
  </si>
  <si>
    <t>OFICINA PRODUCTORA: Seleccione de la lista despeglable el nombre de la unidad administrativa que produce y conserva la documentación tramitada en ejercicio de sus funciones.</t>
  </si>
  <si>
    <t>OBJETO.  Selecciones de la lista despeglable la finalidad del inventario, que puede ser: Transferencias Primarias, Transferencias Secundarias, Fusión y Supresión de entidades y/o dependencias, Inventarios individuales por vinculación, traslado, desvinculación.</t>
  </si>
  <si>
    <t>REGISTRO DE ENTRADA: Se diligencia sólo para transferencias primarias y transferencias secundarias. Debe consignarse en las tres primeras casillas los dígitos correspondientes a la fecha de la entrada de la transferencia (año, mes, día). En No. Transf. se anotará el número de la transferencia.</t>
  </si>
  <si>
    <t>NÚMERO DE ORDEN: Debe anotarse en forma consecutiva el número correspondiente a cada uno de los asientos descritos, que generalmente corresponde a una unidad de conservación, y está a su vez indican el numero de carpeta.</t>
  </si>
  <si>
    <t>CÓDIGO: Ingrese el numero de código a la cual pertenecen las series y subseries tal y como aparecen descritas en la tabla de retención documental, las cuales van de acuerdo a las producción documental de cada dependencia.</t>
  </si>
  <si>
    <t>NOMBRE DE LAS SERIES, SUBSERIES O ASUNTOS: Primero se indica con negrilla y mayúscula sostenida el nombre de la serie documental que esta asignado por parte de la dependencia de acuerdo a la Tabla de Retención Documental, si esta tiene subserie se coloca debajo con negrilla y la primera letra de cada nombre en mayúscula, luego damos el nombre a la carpeta de acuerdo a una descripción que permita su fácil ubicación posteriormente. Ejemplo: Serie Documental "ACTAS", Subserie Documental "Actas Consejo Superior de Comercio Exterior", Asunto "Actas Consejo Superior de Comercio Exterior 2018".</t>
  </si>
  <si>
    <t>IDENTIFICACIÓN DE EXPEDIENTE : Identifique si la carpeta tiene como extensión número de cédula, Nit o Número de proceso para facilitar la búsqueda de la carpeta. Si no contiene omita esta casilla</t>
  </si>
  <si>
    <t>FECHAS EXTREMAS: Debe consignarse la fecha inicial y final de cada unidad descrita (asiento). Deben colocarse la fecha en formato año-mes-dia (2021-08-25).</t>
  </si>
  <si>
    <t>CAJA: Se consignará el número de caja a la cual pertenece las unidades de conservación</t>
  </si>
  <si>
    <t>UNIDAD DE CONSERVACIÓN: Condición en la que se conservan los documentos. Se selecciona uno de los siguientes numerales: carpeta, correlativo, tomo, volumen, otro.</t>
  </si>
  <si>
    <t xml:space="preserve">CARPETA: Se selecciona con una X si esta es la unidad de almacenamiento es carpeta yute o cuatro aletas </t>
  </si>
  <si>
    <t>CORRELATIVO: Se indica la cantidad de carpetas que vienen de un mismo expediente. Ejemplo: 1/3, 2/3, 3/3.</t>
  </si>
  <si>
    <t>TOMO:  Seleccione con una X si esta es la unidad de almacenamiento (empastado).</t>
  </si>
  <si>
    <t>VOLUMEN: Diligencie si los tomos pertenecen a un determinado volumen de producción o edición. Ejemplo: Vol. 1, Vol. 2.</t>
  </si>
  <si>
    <t>OTRO: Se selecciona con una X si dado el caso no se identifican con las anteriores casillas (Carpeta o Tomo), y se especifica en la columna "Notas". o  tipos de documentos especiales que se puedan encontrar, como, por ejemplo: (TNC) Textual no convencional, (IC) iconográfico, (CA) cartográfico (FO) fotográfico, (SO) sonoro, (AV) audiovisual, (CD), (USB), (DISCO DURO). cd, dvd, cinta de audio, cinta de video, gráficos, usb, discos duros, entre otros. Adicional a esto en el campo de notas del FUID, se deberá registrar el tamaño y contenido de los documentos especiales así: Tamaño Medio pliego (Documento con dimensiones 70 X 50 cms) Tamaño Pliego (Documento con dimensiones 70 X 100 cms) Tamaño Extra Grande (Documento con dimensiones superiores a 70 X 100) Contenido: Sonora (Información únicamente audible) Visual (Información únicamente visual en movimiento), Audiovisual (Información audible y visual en movimiento), Gráfica (Información únicamente gráfica sin movimiento,incluye las fotografías)</t>
  </si>
  <si>
    <t>NÚMERO DE FOLIOS: Indique el número total de folios contenido en cada unidad de conservación descrita. Utlice el guion para diferenciar ejemplo 1-59; 201-289</t>
  </si>
  <si>
    <t>SOPORTE: Describa el soporte de los documentos que pueden ser: Físico, Digital, Electrónico o Híbrido</t>
  </si>
  <si>
    <t>UBICACIÓN  : Consignar la ubicación (URL) o ruta de acceso de los documentos o expediente electrónico.</t>
  </si>
  <si>
    <t>CANTIDAD DE DOCUMENTOS ELECTRONICOS: Consignar en números la cantidad de documentos que hacen parte del expediente</t>
  </si>
  <si>
    <t>TAMAÑO DE LOS DOCUMENTOS ELECTRONICOS: Consignar en números el tamaño total del expediente, indicando la unidad de medida (Mb o Gb).</t>
  </si>
  <si>
    <t>FRECUENCIA DE CONSULTA: Se debe consignar si la documentación registra un índice de consulta alto, medio, bajo o ninguno.</t>
  </si>
  <si>
    <t xml:space="preserve">INDICE DE INFORMACIÓN: Consigne si la información que contiene el expediente es Pública, Pública Reservada o Pública Clasificada Consulte con su jefe de area o con el indice de informacion clasificada y reservada del MINCIT. </t>
  </si>
  <si>
    <t xml:space="preserve">NOTAS:  Se consignarán los datos que sean relevantes y no se hayan registrado en las columnas anteriores. Para la documentación ordenada numéricamente, como actas, resoluciones, memorandos, circulares, entre otros, se anotarán los siguientes datos: Faltantes, saltos por error en la numeración y/o repetición del número consecutivo en diferentes documentos. Para los expedientes deberá registrarse la existencia de anexos: Circulares, actas, memorandos, resoluciones, informes, impresos, planos, facturas, disquetes, fotografías o cualquier objeto del cual se hable en el documento principal, e indicar a que folio pertenece los anexos de la carpeta. De estos debe señalarse, en primer lugar, el número de unidades anexas de cada tipo; ejemplo: folio 21 con 5 fotografías o 5 fotografías sueltas al final del expediente; luego, el número consecutivo (si lo tiene), ciudad, fecha, asunto o terna de cada anexo. Para los anexos legibles por máquina deberán registrarse las características físicas y requerimientos técnicos para la visualización y/o consulta de la información. Especificar programas de sistematización de la información. A los impresos se les asignará un número de folio y se registrará el número de páginas que lo componen. Así mismo, se anotará información sobre el estado de conservación de la documentación especificando el tipo de deterioro: Físico (rasgaduras, mutilaciones, perforaciones, dobleces y faltantes); químico (oxidación de tinta y soporte débil) y biológico (ataque de hongos, insectos, roedores, etc.) </t>
  </si>
  <si>
    <t>ELABORADO POR: Se escribirá el nombre y apellido, cargo, firma de la persona responsable de elaborar el inventario, así como el lugar y la fecha en que se realiza.</t>
  </si>
  <si>
    <t>ENTREGADO POR: Se registrará el nombre y apellido, cargo, firma de la persona responsable de entregar el inventario, así como el lugar y la fecha en que se realiza.</t>
  </si>
  <si>
    <t>V°B° Encargado Dependencia por Gestión Documental: Se registrará el nombre y apellido, firma, y la fecha en que se realiza.</t>
  </si>
  <si>
    <t>RECIBIDO POR: Se registrará el nombre y apellido, cargo, firma de la persona responsable de recibir el inventario, así como el lugar y la fecha en que se recibió.</t>
  </si>
  <si>
    <t>Fuente: Acuerdo N° 001 del 2024, ARCHIVO GENERAL DE LA NACIÓN</t>
  </si>
  <si>
    <t>CODIGO</t>
  </si>
  <si>
    <t>OFICINAS</t>
  </si>
  <si>
    <t>SERIE</t>
  </si>
  <si>
    <t>SUBSERIE</t>
  </si>
  <si>
    <t>OFICIS</t>
  </si>
  <si>
    <t>COD</t>
  </si>
  <si>
    <t>HALLAR</t>
  </si>
  <si>
    <t>DESPACHO DEL MINISTRO</t>
  </si>
  <si>
    <t>02</t>
  </si>
  <si>
    <t>ACTAS</t>
  </si>
  <si>
    <t>0202</t>
  </si>
  <si>
    <t>Actas Comisión de Personal</t>
  </si>
  <si>
    <t>GRUPO</t>
  </si>
  <si>
    <t>SERIES</t>
  </si>
  <si>
    <t>OFICINA ASESORA JURIDICA</t>
  </si>
  <si>
    <t>04</t>
  </si>
  <si>
    <t>ACUERDOS</t>
  </si>
  <si>
    <t>0204</t>
  </si>
  <si>
    <t xml:space="preserve">Actas Comisión Intersectorial de la Calidad </t>
  </si>
  <si>
    <t>LISTAINVENTARIOS</t>
  </si>
  <si>
    <t>100-02</t>
  </si>
  <si>
    <t>GRUPO DE COBRO COACTIVO</t>
  </si>
  <si>
    <t>06</t>
  </si>
  <si>
    <t>ANTEPROYECTOS DE PRESUPUESTO</t>
  </si>
  <si>
    <t>0206</t>
  </si>
  <si>
    <t>Actas Comisión Intersectorial de Zonas Francas</t>
  </si>
  <si>
    <t>Pública</t>
  </si>
  <si>
    <t>101.01</t>
  </si>
  <si>
    <t>PRINCIPALES</t>
  </si>
  <si>
    <t>DESPACHO_DEL_MINISTRO</t>
  </si>
  <si>
    <t>OFICINA_ASESORA_JURIDICA</t>
  </si>
  <si>
    <t>DESPACHO_DEL_VICEMINISTRO_DE_COMERCIO_EXTERIOR</t>
  </si>
  <si>
    <t>DIRECCIÓN_DE_COMERCIO_EXTERIOR</t>
  </si>
  <si>
    <t>SUBDIRECCIÓN_DE_DISEÑO_Y_ADMINISTRACIÓN_DE_OPERACIONES</t>
  </si>
  <si>
    <t>SUBDIRECCIÓN_DE_PRACTICAS_COMERCIALES</t>
  </si>
  <si>
    <t>DESPACHO_DEL_VICEMINISTERIO_DE_DESARROLLO_EMPRESARIAL</t>
  </si>
  <si>
    <t>DESPACHO_DEL_VICEMINISTERIO_DE_TURISMO</t>
  </si>
  <si>
    <t>DIRECCIÓN_DE_CALIDAD_Y_DESARROLLO_SOSTENIBLE_DEL_TURISMO</t>
  </si>
  <si>
    <t>DIRECCIÓN_ANÁLISIS_SECTORIAL_Y_PROMOCIÓN</t>
  </si>
  <si>
    <t>SECRETARÍA_GENERAL</t>
  </si>
  <si>
    <t>INVENTARIO ARCHIVO CENTRAL</t>
  </si>
  <si>
    <t>100-02,42</t>
  </si>
  <si>
    <t>Actas Comité Temático Negociador</t>
  </si>
  <si>
    <t>GRUPO DE TRABAJO PROCESOS JUDICIALES</t>
  </si>
  <si>
    <t>08</t>
  </si>
  <si>
    <t>BOLETÍNES</t>
  </si>
  <si>
    <t>0208</t>
  </si>
  <si>
    <t xml:space="preserve">Actas Comité Asuntos Aduaneros, Arancelarios y de Comercio Exterior </t>
  </si>
  <si>
    <t>P. Clasificada</t>
  </si>
  <si>
    <t>101.02</t>
  </si>
  <si>
    <t>DIRECCIÓN DE RELACIONES COMERCIALES</t>
  </si>
  <si>
    <t>SUBDIRECCIÓN DE DISEÑO Y ADMINISTRACIÓN DE OPERACIONES</t>
  </si>
  <si>
    <t>GRUPO DE ANALISIS Y GESTIÓN DE LA CADENA</t>
  </si>
  <si>
    <t>GRUPO SALVAGUARDIAS, ARANCELES Y COMERCIO EXTERIOR</t>
  </si>
  <si>
    <t>DIRECCIÓN DE PRODUCTIVIDAD Y COMPETITIVIDAD</t>
  </si>
  <si>
    <t>DIRECCIÓN DE CALIDAD Y DESARROLLO SOSTENIBLE DEL TURISMO</t>
  </si>
  <si>
    <t>GRUPO PLANIFICACIÓN Y DESARROLLO SOSTENIBLE DEL TURISMO</t>
  </si>
  <si>
    <t>GRUPO PROMOCIÓN</t>
  </si>
  <si>
    <t>GRUPO RELACIÓN CON EL CIUDADANO</t>
  </si>
  <si>
    <t>INVENTARIO ARCHIVO DE GESTIÓN</t>
  </si>
  <si>
    <t>100-02,48</t>
  </si>
  <si>
    <t>Actas Consejo Superior de Comercio Exterior</t>
  </si>
  <si>
    <t>GRUPO DE CONCEPTOS Y ASUNTOS LEGALES</t>
  </si>
  <si>
    <t>10</t>
  </si>
  <si>
    <t>CERTIFICACIONES</t>
  </si>
  <si>
    <t>0210</t>
  </si>
  <si>
    <t>Actas Comité de Apoyo de la Comisión Intersectorial de Zonas Francas</t>
  </si>
  <si>
    <t>P. Reservada</t>
  </si>
  <si>
    <t>101.03</t>
  </si>
  <si>
    <t>DESPACHO DEL VICEMINISTERIO DE DESARROLLO EMPRESARIAL</t>
  </si>
  <si>
    <t>DIRECCIÓN DE INTEGRACIÓN ECONÓMICA</t>
  </si>
  <si>
    <t>SUBDIRECCIÓN DE PRACTICAS COMERCIALES</t>
  </si>
  <si>
    <t>GRUPO VENTANILLA ÚNICA DE COMERCIO EXTERIOR - VUCE</t>
  </si>
  <si>
    <t>GRUPO DUMPING Y SUBVENCIONES</t>
  </si>
  <si>
    <t>DIRECCIÓN DE MICRO, PEQUEÑA Y MEDIANA EMPRESA- MIPYMES</t>
  </si>
  <si>
    <t>DIRECCIÓN ANÁLISIS SECTORIAL Y PROMOCIÓN</t>
  </si>
  <si>
    <t>GRUPO CALIDAD, SEGURIDAD Y COOPERACIÓN INTERNACIONAL</t>
  </si>
  <si>
    <t>GRUPO FORMALIZACIÓN TURISTÍCA</t>
  </si>
  <si>
    <t>GRUPO TALENTO HUMANO</t>
  </si>
  <si>
    <t>INVENTARIO ARCHIVO HISTÓRICO</t>
  </si>
  <si>
    <t>100-28</t>
  </si>
  <si>
    <t>DERECHOS DE PETICIÓN</t>
  </si>
  <si>
    <t>GRUPO EQUIPO NEGOCIADOR</t>
  </si>
  <si>
    <t>12</t>
  </si>
  <si>
    <t>CERTIFICADOS DE DISPONIBILIDAD PRESUPUESTAL</t>
  </si>
  <si>
    <t>0212</t>
  </si>
  <si>
    <t xml:space="preserve">Actas Comité de Comercialización de Bienes </t>
  </si>
  <si>
    <t>DESPACHO DEL VICEMINISTERIO DE TURISMO</t>
  </si>
  <si>
    <t>OFICINA ASESORA DE PLANEACIÓN SECTORIAL</t>
  </si>
  <si>
    <t>DIRECCIÓN DE INVERSIÓN EXTRANJERA Y SERVICIOS</t>
  </si>
  <si>
    <t>GRUPO REGISTRO DE PRODUCTORES BIENES NACIONALES</t>
  </si>
  <si>
    <t>DIRECCIÓN DE REGULACIÓN</t>
  </si>
  <si>
    <t>GRUPO ANÁLISIS SECTORIAL REGISTRO NACIONAL DE TURISMO</t>
  </si>
  <si>
    <t>GRUPO FINANCIERA</t>
  </si>
  <si>
    <t>INVENTARIO POR DESVINCULACIÓN Y/O ENCARGO</t>
  </si>
  <si>
    <t>100-34</t>
  </si>
  <si>
    <t xml:space="preserve">INFORMES </t>
  </si>
  <si>
    <t xml:space="preserve"> </t>
  </si>
  <si>
    <t>14</t>
  </si>
  <si>
    <t>CIRCULARES</t>
  </si>
  <si>
    <t>0214</t>
  </si>
  <si>
    <t xml:space="preserve">Actas Comité de Convivencia Laboral </t>
  </si>
  <si>
    <t>DESPACHO DEL VICEMINISTRO DE COMERCIO EXTERIOR</t>
  </si>
  <si>
    <t>OFICINA DE SISTEMAS DE INFORMACIÓN</t>
  </si>
  <si>
    <t>DIRECCIÓN DE COMERCIO EXTERIOR</t>
  </si>
  <si>
    <t>GRUPO DE SISTEMA ESPECIALES DE IMPORTACIÓN-EXPORTACIÓN Y COMERCIALIZADORES INTERNACIONALES</t>
  </si>
  <si>
    <t>GRUPO GESTIÓN DOCUMENTAL</t>
  </si>
  <si>
    <t>INVENTARIO TRANSFERENCIA PRIMARIA</t>
  </si>
  <si>
    <t>100-34,26</t>
  </si>
  <si>
    <t>Informes de Gestión</t>
  </si>
  <si>
    <t>16</t>
  </si>
  <si>
    <t>COMPROBANTES</t>
  </si>
  <si>
    <t>0216</t>
  </si>
  <si>
    <t xml:space="preserve">Actas Comité de Coordinación del Sistema de Control Interno </t>
  </si>
  <si>
    <t>OFICINA DE ASUNTOS LEGALES INTERNACIONALES</t>
  </si>
  <si>
    <t>GRUPO DISEÑO DE OPERACIONES DE COMERCIO EXTERIOR</t>
  </si>
  <si>
    <t>GRUPO CONTRATOS</t>
  </si>
  <si>
    <t>INVENTARIO TRANSFERENCIA SECUNDARIA</t>
  </si>
  <si>
    <t>101-02</t>
  </si>
  <si>
    <t>18</t>
  </si>
  <si>
    <t>CONCEPTOS</t>
  </si>
  <si>
    <t>0218</t>
  </si>
  <si>
    <t xml:space="preserve">Actas Comité de Evaluación de los Sistemas Especiales de Importación-Exportación </t>
  </si>
  <si>
    <t>OFICINA DE ESTUDIOS ECONÓMICOS</t>
  </si>
  <si>
    <t>GRUPO COMUNICACIONES</t>
  </si>
  <si>
    <t>INVENTARIO POR TRASLADO INTERNO</t>
  </si>
  <si>
    <t>101-02,13</t>
  </si>
  <si>
    <t>Actas Comité de Conciliación</t>
  </si>
  <si>
    <t>20</t>
  </si>
  <si>
    <t>CONSECUTIVO DE COMUNICACIONES OFICIALES</t>
  </si>
  <si>
    <t>0220</t>
  </si>
  <si>
    <t>Actas Comité de Importaciones</t>
  </si>
  <si>
    <t>OFICINA DE CONTROL INTERNO</t>
  </si>
  <si>
    <t>GRUPO TESORERÍA</t>
  </si>
  <si>
    <t>101-28</t>
  </si>
  <si>
    <t>22</t>
  </si>
  <si>
    <t>CONTRATOS</t>
  </si>
  <si>
    <t>0222</t>
  </si>
  <si>
    <t xml:space="preserve">Actas Comité de Prácticas Comerciales </t>
  </si>
  <si>
    <t>GRUPO ZONAS FRANCAS Y BIENES MUEBLES</t>
  </si>
  <si>
    <t>101-34</t>
  </si>
  <si>
    <t>24</t>
  </si>
  <si>
    <t>CONVENIOS</t>
  </si>
  <si>
    <t>0224</t>
  </si>
  <si>
    <t>Actas Comité de Sostenibilidad Contable</t>
  </si>
  <si>
    <t>GRUPO ADMINISTRATIVA</t>
  </si>
  <si>
    <t>101-34,26</t>
  </si>
  <si>
    <t>26</t>
  </si>
  <si>
    <t>DECLARATORIAS ZONAS FRANCAS TRANSITORIAS</t>
  </si>
  <si>
    <t>0226</t>
  </si>
  <si>
    <t xml:space="preserve">Actas Comité Estabilidad Jurídica </t>
  </si>
  <si>
    <t>GRUPO PASAJES Y VIATICOS</t>
  </si>
  <si>
    <t>101.01-50</t>
  </si>
  <si>
    <t>PROCESOS</t>
  </si>
  <si>
    <t>28</t>
  </si>
  <si>
    <t>0228</t>
  </si>
  <si>
    <t>Actas Comité Institucional de Gestión y Desempeño</t>
  </si>
  <si>
    <t>SECRETARÍA GENERAL</t>
  </si>
  <si>
    <t>GRUPO CONTABILIDAD</t>
  </si>
  <si>
    <t>101.01-50,06</t>
  </si>
  <si>
    <t>Procesos de Cobro Coactivo</t>
  </si>
  <si>
    <t>30</t>
  </si>
  <si>
    <t xml:space="preserve">ESTADOS FINANCIEROS </t>
  </si>
  <si>
    <t>0230</t>
  </si>
  <si>
    <t>Actas Comité Interno de Programación Presupuestal</t>
  </si>
  <si>
    <t>GRUPO CONTROL INTERNO DISCIPLINARIO</t>
  </si>
  <si>
    <t>101.02-50</t>
  </si>
  <si>
    <t>32</t>
  </si>
  <si>
    <t>HISTORIALES</t>
  </si>
  <si>
    <t>0232</t>
  </si>
  <si>
    <t>Actas Comité Nacional del Codex Alimentarius</t>
  </si>
  <si>
    <t>GRUPO DE PASIVO PENSIONAL</t>
  </si>
  <si>
    <t>101.02-50,20</t>
  </si>
  <si>
    <t>Procesos Judiciales</t>
  </si>
  <si>
    <t>34</t>
  </si>
  <si>
    <t>INFORMES</t>
  </si>
  <si>
    <t>0234</t>
  </si>
  <si>
    <t>Actas Comité Paritario de Salud y Seguridad en el Trabajo - COPASST</t>
  </si>
  <si>
    <t>115.01</t>
  </si>
  <si>
    <t>101.03-18</t>
  </si>
  <si>
    <t>36</t>
  </si>
  <si>
    <t>INSTRUMENTOS ARCHIVISTICOS</t>
  </si>
  <si>
    <t>0236</t>
  </si>
  <si>
    <t>Actas Comité Sectorial de Gestión y Desempeño</t>
  </si>
  <si>
    <t>115.01.01</t>
  </si>
  <si>
    <t>101.03-18,08</t>
  </si>
  <si>
    <t>Conceptos Jurídicos</t>
  </si>
  <si>
    <t>GRUPO VENTANILLA ÚNICA DE COMERCIO EXTERIOR</t>
  </si>
  <si>
    <t>38</t>
  </si>
  <si>
    <t>INSTRUMENTOS DE CONTROL</t>
  </si>
  <si>
    <t>0238</t>
  </si>
  <si>
    <t>Actas Comité Técnico del Premio Colombiano a la Innovación Tecnológica Empresarial para las MIPYMES-INNOVA</t>
  </si>
  <si>
    <t>115.01.02</t>
  </si>
  <si>
    <t>102-04</t>
  </si>
  <si>
    <t>40</t>
  </si>
  <si>
    <t>INVENTARIOS</t>
  </si>
  <si>
    <t>0240</t>
  </si>
  <si>
    <t>Actas Comité Técnico Financiero</t>
  </si>
  <si>
    <t>115.01.03</t>
  </si>
  <si>
    <t>102-04,02</t>
  </si>
  <si>
    <t>Acuerdos Comerciales</t>
  </si>
  <si>
    <t>42</t>
  </si>
  <si>
    <t>LICENCIAS DE IMPORTACIÓN</t>
  </si>
  <si>
    <t>0242</t>
  </si>
  <si>
    <t>115.01.04</t>
  </si>
  <si>
    <t>102-28</t>
  </si>
  <si>
    <t>44</t>
  </si>
  <si>
    <t>MANUALES</t>
  </si>
  <si>
    <t>0244</t>
  </si>
  <si>
    <t>Actas Consejo Consultivo de la Industria Turística</t>
  </si>
  <si>
    <t>115.01.05</t>
  </si>
  <si>
    <t>102-34</t>
  </si>
  <si>
    <t>46</t>
  </si>
  <si>
    <t>NÓMINA</t>
  </si>
  <si>
    <t>0246</t>
  </si>
  <si>
    <t>Actas Consejo de Seguridad Turística</t>
  </si>
  <si>
    <t>115.02</t>
  </si>
  <si>
    <t>102-34,26</t>
  </si>
  <si>
    <t>48</t>
  </si>
  <si>
    <t>PLANES</t>
  </si>
  <si>
    <t>0248</t>
  </si>
  <si>
    <t>115.02.01</t>
  </si>
  <si>
    <t>103-02</t>
  </si>
  <si>
    <t>50</t>
  </si>
  <si>
    <t>0250</t>
  </si>
  <si>
    <t>Actas Consejo Superior de la Microempresa</t>
  </si>
  <si>
    <t>115.02.02</t>
  </si>
  <si>
    <t>103-02,28</t>
  </si>
  <si>
    <t>52</t>
  </si>
  <si>
    <t>PROCESOS DE CONTROVERSIAS COMERCIALES ANTE LA COMUNIDAD ANDINA</t>
  </si>
  <si>
    <t>0252</t>
  </si>
  <si>
    <t>Actas Consejo Superior de Turismo</t>
  </si>
  <si>
    <t>103-02,30</t>
  </si>
  <si>
    <t>54</t>
  </si>
  <si>
    <t>PROCESO DE CONTROVERSIAS COMERCIALES ANTE LA ORGANIZACIÓN MUNDIAL DEL COMERCIO</t>
  </si>
  <si>
    <t>0254</t>
  </si>
  <si>
    <t>Actas Consejo Superiores de la Pequeña y Mediana Empresa</t>
  </si>
  <si>
    <t>120.01</t>
  </si>
  <si>
    <t>103-02,36</t>
  </si>
  <si>
    <t>56</t>
  </si>
  <si>
    <t>PROCESOS DE CONTROVERSIAS COMERCIALES TERCIARIAS</t>
  </si>
  <si>
    <t>0256</t>
  </si>
  <si>
    <t>Actas de Comité Directivo del Fondo de Promoción Turística - FONTUR</t>
  </si>
  <si>
    <t>120.02</t>
  </si>
  <si>
    <t>103-06</t>
  </si>
  <si>
    <t>ANTEPROYECTO DE PRESUPUESTO</t>
  </si>
  <si>
    <t>58</t>
  </si>
  <si>
    <t>PROGRAMAS</t>
  </si>
  <si>
    <t>0258</t>
  </si>
  <si>
    <t>Actas Eliminación Documental</t>
  </si>
  <si>
    <t>120.03</t>
  </si>
  <si>
    <t>103-28</t>
  </si>
  <si>
    <t>60</t>
  </si>
  <si>
    <t>PROYECTOS</t>
  </si>
  <si>
    <t>0260</t>
  </si>
  <si>
    <t xml:space="preserve">Actas Junta de Adquisiciones </t>
  </si>
  <si>
    <t>103-34</t>
  </si>
  <si>
    <t>62</t>
  </si>
  <si>
    <t>REGISTROS</t>
  </si>
  <si>
    <t>0262</t>
  </si>
  <si>
    <t xml:space="preserve">Actas Red Nacional de Emprendimiento </t>
  </si>
  <si>
    <t>130.01</t>
  </si>
  <si>
    <t>103-34,02</t>
  </si>
  <si>
    <t>Informes a Entes de Control y Vigilancia</t>
  </si>
  <si>
    <t>64</t>
  </si>
  <si>
    <t>REGLAMENTOS TECNICOS</t>
  </si>
  <si>
    <t>0264</t>
  </si>
  <si>
    <t>Actas Visita Técnica a Prestadores de Servicios Turisticos</t>
  </si>
  <si>
    <t>130.01.01</t>
  </si>
  <si>
    <t>103-34,24</t>
  </si>
  <si>
    <t>Informes de Empalme</t>
  </si>
  <si>
    <t>66</t>
  </si>
  <si>
    <t>RESOLUCIONES</t>
  </si>
  <si>
    <t>0402</t>
  </si>
  <si>
    <t>130.01.02</t>
  </si>
  <si>
    <t>103-34,26</t>
  </si>
  <si>
    <t>68</t>
  </si>
  <si>
    <t>SOLICITUDES</t>
  </si>
  <si>
    <t>0404</t>
  </si>
  <si>
    <t xml:space="preserve">Acuerdos de Promoción y Protección Recíproca de las Inversiones </t>
  </si>
  <si>
    <t>130.02</t>
  </si>
  <si>
    <t>103-34,34</t>
  </si>
  <si>
    <t>Informes de Seguimiento a Proyectos de Inversión</t>
  </si>
  <si>
    <t>0802</t>
  </si>
  <si>
    <t>Boletines de Prensa</t>
  </si>
  <si>
    <t>130.02.01</t>
  </si>
  <si>
    <t>103-34,36</t>
  </si>
  <si>
    <t>Informes de Seguimiento Sistema de Metas Gubernamentales</t>
  </si>
  <si>
    <t>GRUPO PROTECCIÓN AL TURISTA</t>
  </si>
  <si>
    <t>0804</t>
  </si>
  <si>
    <t>Boletines Diarios de Tesoreria</t>
  </si>
  <si>
    <t>130.02.02</t>
  </si>
  <si>
    <t>103-38</t>
  </si>
  <si>
    <t>1002</t>
  </si>
  <si>
    <t>Certificaciones de Bonos Pensionales</t>
  </si>
  <si>
    <t>130.02.03</t>
  </si>
  <si>
    <t>103-38,06</t>
  </si>
  <si>
    <t>Instrumentos de Controles de Mantenimiento y Mejora Continua</t>
  </si>
  <si>
    <t>1004</t>
  </si>
  <si>
    <t>Certificaciones de Calificación de Planillas de Motopartes Nacionales</t>
  </si>
  <si>
    <t>103-38,10</t>
  </si>
  <si>
    <t>Instrumentos de Control de Proyectos de Cooperación Internacional</t>
  </si>
  <si>
    <t>1006</t>
  </si>
  <si>
    <t>Certificaciones de Elegibilidad para la Utilización de Cuotas de Azúcar</t>
  </si>
  <si>
    <t>140.01</t>
  </si>
  <si>
    <t>103-44</t>
  </si>
  <si>
    <t>1008</t>
  </si>
  <si>
    <t>Certificaciones de Existencia de Producción Nacional</t>
  </si>
  <si>
    <t>140.02</t>
  </si>
  <si>
    <t>103-44,02</t>
  </si>
  <si>
    <t>Manuales de Procesos y Procedimientos</t>
  </si>
  <si>
    <t>1010</t>
  </si>
  <si>
    <t>Certificaciones de Existencia de Producción Nacional Industria Básica Maquinaria Pesada</t>
  </si>
  <si>
    <t>140.03</t>
  </si>
  <si>
    <t>103-44,06</t>
  </si>
  <si>
    <t>Manuales del Sistema Integrado de Gestión de Calidad</t>
  </si>
  <si>
    <t>1012</t>
  </si>
  <si>
    <t>Certificaciones de Existencia de Producción Nacional Medio Ambiente</t>
  </si>
  <si>
    <t>140.04</t>
  </si>
  <si>
    <t>103-48</t>
  </si>
  <si>
    <t>1014</t>
  </si>
  <si>
    <t>Certificaciones de Factores Salariales Pensión</t>
  </si>
  <si>
    <t>140.05</t>
  </si>
  <si>
    <t>103-48,02</t>
  </si>
  <si>
    <t>Planes Anticorrupción y Atención al Ciudadano</t>
  </si>
  <si>
    <t>1016</t>
  </si>
  <si>
    <t>Certificaciones de Producción Nacional</t>
  </si>
  <si>
    <t>140.06</t>
  </si>
  <si>
    <t>103-48,16</t>
  </si>
  <si>
    <t>Planes de Gestión del Riesgo</t>
  </si>
  <si>
    <t>1018</t>
  </si>
  <si>
    <t>Certificaciones de Tiempo de Servicio Liquidación Pensión</t>
  </si>
  <si>
    <t>140.07</t>
  </si>
  <si>
    <t>103-48,38</t>
  </si>
  <si>
    <t>Planes Estratégicos Institucional</t>
  </si>
  <si>
    <t>1020</t>
  </si>
  <si>
    <t xml:space="preserve">Certificaciones para Exportadores </t>
  </si>
  <si>
    <t>140.08</t>
  </si>
  <si>
    <t>103-48,40</t>
  </si>
  <si>
    <t>Planes Estratégicos Sectoriales</t>
  </si>
  <si>
    <t>1602</t>
  </si>
  <si>
    <t>Comprobantes Contables de Egreso</t>
  </si>
  <si>
    <t>140.09</t>
  </si>
  <si>
    <t>103-48,42</t>
  </si>
  <si>
    <t>Planes Indicativos</t>
  </si>
  <si>
    <t>1604</t>
  </si>
  <si>
    <t>Comprobantes Contables de Ingreso</t>
  </si>
  <si>
    <t>140.10</t>
  </si>
  <si>
    <t>103-48,54</t>
  </si>
  <si>
    <t>Planes Operativos</t>
  </si>
  <si>
    <t>1606</t>
  </si>
  <si>
    <t>Comprobantes de Egreso de Bienes de Almacén</t>
  </si>
  <si>
    <t>140.11</t>
  </si>
  <si>
    <t>103-58</t>
  </si>
  <si>
    <t>1608</t>
  </si>
  <si>
    <t>Comprobantes de Ingreso de Bienes de Almacén</t>
  </si>
  <si>
    <t>140.12</t>
  </si>
  <si>
    <t>103-58,08</t>
  </si>
  <si>
    <t>Programas de Auditorías</t>
  </si>
  <si>
    <t>1802</t>
  </si>
  <si>
    <t xml:space="preserve">Conceptos de Concesiones </t>
  </si>
  <si>
    <t>140.13</t>
  </si>
  <si>
    <t>1804</t>
  </si>
  <si>
    <t xml:space="preserve">Conceptos de Pertinencia </t>
  </si>
  <si>
    <t>Proyectos de Cooperación Internacional</t>
  </si>
  <si>
    <t>1806</t>
  </si>
  <si>
    <t>Conceptos de Revisiones legales de acuerdos comerciales</t>
  </si>
  <si>
    <t>103-66</t>
  </si>
  <si>
    <t>SOLICITUDES DE ELABORACIÓN, MODIFICACIÓN O ELIMINACIÓN DE DOCUMENTACIÓN DEL SISTEMA DE GESTIÓN DE CALIDAD</t>
  </si>
  <si>
    <t>1808</t>
  </si>
  <si>
    <t xml:space="preserve">Conceptos Jurídicos </t>
  </si>
  <si>
    <t>104-28</t>
  </si>
  <si>
    <t>1810</t>
  </si>
  <si>
    <t xml:space="preserve">Conceptos Juridicos en Investigaciones en Contra de Colombia </t>
  </si>
  <si>
    <t>104-44</t>
  </si>
  <si>
    <t>1812</t>
  </si>
  <si>
    <t>Conceptos Juridicos para la Defensa Constitucional del Acuerdo y de su Ley de Aprobación</t>
  </si>
  <si>
    <t>104-44,04</t>
  </si>
  <si>
    <t>Manuales de Usuarios</t>
  </si>
  <si>
    <t>1814</t>
  </si>
  <si>
    <t>Conceptos Legales Internacionales</t>
  </si>
  <si>
    <t>104-48</t>
  </si>
  <si>
    <t>2002</t>
  </si>
  <si>
    <t>Consecutivos de Comunicaciones Oficiales Enviadas</t>
  </si>
  <si>
    <t>104-48,22</t>
  </si>
  <si>
    <t>Planes de Sistematización</t>
  </si>
  <si>
    <t>2004</t>
  </si>
  <si>
    <t>Consecutivos de Comunicaciones Oficiales Recibidas</t>
  </si>
  <si>
    <t>104-48,48</t>
  </si>
  <si>
    <t>Planes Integrales de Seguridad Informática</t>
  </si>
  <si>
    <t>2202</t>
  </si>
  <si>
    <t>Contratos de Arrendamiento</t>
  </si>
  <si>
    <t>104-48,50</t>
  </si>
  <si>
    <t>Planes Integrales de Sistemas de Informática</t>
  </si>
  <si>
    <t>2204</t>
  </si>
  <si>
    <t>Contratos de Consultoría</t>
  </si>
  <si>
    <t>104-58</t>
  </si>
  <si>
    <t>2206</t>
  </si>
  <si>
    <t xml:space="preserve">Contratos de Estabilidad Jurídica </t>
  </si>
  <si>
    <t>104-58,16</t>
  </si>
  <si>
    <t>Programas de Mantenimiento Preventivo y Correctivo de Hardware y Software</t>
  </si>
  <si>
    <t>2208</t>
  </si>
  <si>
    <t>Contratos de Fiducia y/o encargo Fiduciario</t>
  </si>
  <si>
    <t>105-18</t>
  </si>
  <si>
    <t>2210</t>
  </si>
  <si>
    <t>Contratos de Intermediación de Seguros</t>
  </si>
  <si>
    <t>105-18,06</t>
  </si>
  <si>
    <t>2212</t>
  </si>
  <si>
    <t>Contratos de Obra</t>
  </si>
  <si>
    <t>105-18,12</t>
  </si>
  <si>
    <t>2214</t>
  </si>
  <si>
    <t>Contratos de Prestación de Servicios</t>
  </si>
  <si>
    <t>105-18,14</t>
  </si>
  <si>
    <t>2216</t>
  </si>
  <si>
    <t>Contratos de Suministros</t>
  </si>
  <si>
    <t>105-28</t>
  </si>
  <si>
    <t xml:space="preserve">DERECHOS DE PETICIÓN </t>
  </si>
  <si>
    <t>2402</t>
  </si>
  <si>
    <t>Convenios Interadministrativos</t>
  </si>
  <si>
    <t>105-52</t>
  </si>
  <si>
    <t>2404</t>
  </si>
  <si>
    <t>Convenios Interinstitucionales</t>
  </si>
  <si>
    <t>105-52,02</t>
  </si>
  <si>
    <t>Procesos de Controversias Comerciales Ante la Comunidad Andina - Calificaciones de Restricciones o Gravamenes</t>
  </si>
  <si>
    <t>3202</t>
  </si>
  <si>
    <t>Historial de Bienes Inmuebles</t>
  </si>
  <si>
    <t>105-52,04</t>
  </si>
  <si>
    <t>Procesos de Controversias Comerciales Ante la Comunidad Andina - Fases Judiciales Acciones de Incumplimiento</t>
  </si>
  <si>
    <t>3204</t>
  </si>
  <si>
    <t>Historial de Vehiculos</t>
  </si>
  <si>
    <t>105-52,06</t>
  </si>
  <si>
    <t>Procesos de Controversias Comerciales Ante la Comunidad Andina - Fases Prejudiciales Acciones de Incumplimiento</t>
  </si>
  <si>
    <t>3206</t>
  </si>
  <si>
    <t>Historias Laborales</t>
  </si>
  <si>
    <t>105-54</t>
  </si>
  <si>
    <t>3402</t>
  </si>
  <si>
    <t>105-54,02</t>
  </si>
  <si>
    <t>Proceso de Controversias Comerciales ante la Organización Mundial del Comercio - Intervención Como Parte</t>
  </si>
  <si>
    <t>3404</t>
  </si>
  <si>
    <t xml:space="preserve">Informes a la Comunidad Andina </t>
  </si>
  <si>
    <t>105-56</t>
  </si>
  <si>
    <t>3406</t>
  </si>
  <si>
    <t xml:space="preserve">Informes de Análisis de Impacto Normativo </t>
  </si>
  <si>
    <t>106-28</t>
  </si>
  <si>
    <t>3408</t>
  </si>
  <si>
    <t>Informes de Análisis Económico Específico</t>
  </si>
  <si>
    <t>106-34</t>
  </si>
  <si>
    <t>3410</t>
  </si>
  <si>
    <t xml:space="preserve">Informes de Análisis Económico Periódico </t>
  </si>
  <si>
    <t>106-34,08</t>
  </si>
  <si>
    <t>3412</t>
  </si>
  <si>
    <t>Informes de Auditoria Externa</t>
  </si>
  <si>
    <t>106-34,10</t>
  </si>
  <si>
    <t>Informes de Análisis Económico Periódico</t>
  </si>
  <si>
    <t>3414</t>
  </si>
  <si>
    <t>Informes de Auditorías a la Efectividad de las Acciones</t>
  </si>
  <si>
    <t>106-38</t>
  </si>
  <si>
    <t>3416</t>
  </si>
  <si>
    <t>Informes de Auditorías Internas de Gestión</t>
  </si>
  <si>
    <t>106-38,04</t>
  </si>
  <si>
    <t>Instrumentos de Controles Estadísticos de Análisis Económico</t>
  </si>
  <si>
    <t>3418</t>
  </si>
  <si>
    <t xml:space="preserve">Informes de Controversia Internacional de Inversión </t>
  </si>
  <si>
    <t>106-38,08</t>
  </si>
  <si>
    <t xml:space="preserve">Instrumentos de Controles de Productos Estadísticos </t>
  </si>
  <si>
    <t>3420</t>
  </si>
  <si>
    <t>Informes de Diseño del Producto</t>
  </si>
  <si>
    <t>107-02</t>
  </si>
  <si>
    <t>3422</t>
  </si>
  <si>
    <t>Informes de Ejecución Presupuestal</t>
  </si>
  <si>
    <t>107-02,16</t>
  </si>
  <si>
    <t xml:space="preserve">Actas del Comité de Coordinación del Sistema de Control Interno </t>
  </si>
  <si>
    <t>3424</t>
  </si>
  <si>
    <t xml:space="preserve">Informes de Empalme  </t>
  </si>
  <si>
    <t>107-28</t>
  </si>
  <si>
    <t>3426</t>
  </si>
  <si>
    <t xml:space="preserve">Informes de Gestión </t>
  </si>
  <si>
    <t>107-34</t>
  </si>
  <si>
    <t>3428</t>
  </si>
  <si>
    <t>Informes de Inspección Simultánea a Importaciones</t>
  </si>
  <si>
    <t>107-34,14</t>
  </si>
  <si>
    <t>3430</t>
  </si>
  <si>
    <t>Informes de Promoción a las Exportaciones</t>
  </si>
  <si>
    <t>107-34,16</t>
  </si>
  <si>
    <t>3432</t>
  </si>
  <si>
    <t>Informes de Seguimiento a Planes Maestros</t>
  </si>
  <si>
    <t>107-34,38</t>
  </si>
  <si>
    <t>Informes de Seguimientos por Disposiciones Normativas y de la OCI</t>
  </si>
  <si>
    <t>3434</t>
  </si>
  <si>
    <t>107-58</t>
  </si>
  <si>
    <t xml:space="preserve">PROGRAMAS </t>
  </si>
  <si>
    <t>3436</t>
  </si>
  <si>
    <t>Informes de Seguimiento a Sistema de Metas Gubernamentales</t>
  </si>
  <si>
    <t>107-58,02</t>
  </si>
  <si>
    <t xml:space="preserve">Programas Anuales de Auditorías y Seguimientos </t>
  </si>
  <si>
    <t>3438</t>
  </si>
  <si>
    <t>110-28</t>
  </si>
  <si>
    <t>3440</t>
  </si>
  <si>
    <t xml:space="preserve">Informes de Seguimiento al Premio Colombiano a la Calidad </t>
  </si>
  <si>
    <t>112-28</t>
  </si>
  <si>
    <t>3442</t>
  </si>
  <si>
    <t>Informes de Visita de Control  a Prestadores de Servicios Turísticos</t>
  </si>
  <si>
    <t>112-38</t>
  </si>
  <si>
    <t>3444</t>
  </si>
  <si>
    <t xml:space="preserve">Informes Trimestrales de la Secretaria Técnica Permanente de los Consejos Superiores de Microempresa y de Pequeña y Mediana Empresa </t>
  </si>
  <si>
    <t>112-38,14</t>
  </si>
  <si>
    <t>Instrumentos de Controles y Seguimientos a las Implementaciones y Administración de Acuerdos Comerciales - Resto del Mundo</t>
  </si>
  <si>
    <t>3602</t>
  </si>
  <si>
    <t xml:space="preserve">Bancos Terminológicos de Series y Subseries Documentales </t>
  </si>
  <si>
    <t>112-38,24</t>
  </si>
  <si>
    <t>Instrumentos de Controles y Seguimientos de Relaciones Bilaterales - Resto del Mundo</t>
  </si>
  <si>
    <t>3604</t>
  </si>
  <si>
    <t xml:space="preserve">Cuadros de Clasificación Documental </t>
  </si>
  <si>
    <t>112-38,26</t>
  </si>
  <si>
    <t>Instrumentos de Controles y Seguimientos de Relaciones Multilaterales - Resto del Mundo</t>
  </si>
  <si>
    <t>3606</t>
  </si>
  <si>
    <t>Inventarios documentales de Archivo Central</t>
  </si>
  <si>
    <t>113-28</t>
  </si>
  <si>
    <t>3608</t>
  </si>
  <si>
    <t>Inventarios documentales de Archivo Gestión</t>
  </si>
  <si>
    <t>113-38</t>
  </si>
  <si>
    <t>3610</t>
  </si>
  <si>
    <t>Tablas de Control de Acceso</t>
  </si>
  <si>
    <t>113-38,14</t>
  </si>
  <si>
    <t>Instrumentos de Controles y Seguimientos a la Implementación y Administración de Acuerdos Comerciales - America Latina y el Caribe</t>
  </si>
  <si>
    <t>3612</t>
  </si>
  <si>
    <t>Tablas de Retención Documental</t>
  </si>
  <si>
    <t>113-38,22</t>
  </si>
  <si>
    <t>Instrumentos de Controles y Seguimientos de Relaciones Bilaterales - America Latina y el Caribe</t>
  </si>
  <si>
    <t>3614</t>
  </si>
  <si>
    <t>Tablas de Valoración Documental</t>
  </si>
  <si>
    <t>114-04</t>
  </si>
  <si>
    <t>3802</t>
  </si>
  <si>
    <t>Instrumentos de Controles de Articulación Público - Privada</t>
  </si>
  <si>
    <t>114-04,04</t>
  </si>
  <si>
    <t>Acuerdos de Promoción y Protección Recíproca de las Inversiones</t>
  </si>
  <si>
    <t>3804</t>
  </si>
  <si>
    <t>Instrumentos de Controles de Estadísticos de Análisis Económico</t>
  </si>
  <si>
    <t>114-28</t>
  </si>
  <si>
    <t>3806</t>
  </si>
  <si>
    <t>114-34</t>
  </si>
  <si>
    <t>3808</t>
  </si>
  <si>
    <t>114-34,18</t>
  </si>
  <si>
    <t>Informes de Controversia Internacional de Inversión</t>
  </si>
  <si>
    <t>3810</t>
  </si>
  <si>
    <t>Instrumentos de Controles de Proyectos de Cooperación Internacional</t>
  </si>
  <si>
    <t>114-60</t>
  </si>
  <si>
    <t>3812</t>
  </si>
  <si>
    <t>Instrumentos de Controles de Reposición de Materias Primas</t>
  </si>
  <si>
    <t>114-60,02</t>
  </si>
  <si>
    <t>Proyectos de Ley - Acuerdos</t>
  </si>
  <si>
    <t>3814</t>
  </si>
  <si>
    <t>Instrumentos de Controles de y Seguimientos a la Implementación y Administración de Acuerdos Comerciales - America Latina y el Caribe</t>
  </si>
  <si>
    <t>115-02</t>
  </si>
  <si>
    <t>3816</t>
  </si>
  <si>
    <t>Instrumentos de Controles Estadísticos del Sector Turístico</t>
  </si>
  <si>
    <t>115-02,20</t>
  </si>
  <si>
    <t>Actas de Comité de Importaciones</t>
  </si>
  <si>
    <t>3818</t>
  </si>
  <si>
    <t>Instrumentos de Controles y Registros de Material Audiovisual e impreso</t>
  </si>
  <si>
    <t>115-14</t>
  </si>
  <si>
    <t>3820</t>
  </si>
  <si>
    <t>115-28</t>
  </si>
  <si>
    <t>3822</t>
  </si>
  <si>
    <t>115-42</t>
  </si>
  <si>
    <t>3824</t>
  </si>
  <si>
    <t>115-64</t>
  </si>
  <si>
    <t>3826</t>
  </si>
  <si>
    <t>115.01-28</t>
  </si>
  <si>
    <t>4002</t>
  </si>
  <si>
    <t>Inventarios de Bienes</t>
  </si>
  <si>
    <t>115.01.01-28</t>
  </si>
  <si>
    <t>4004</t>
  </si>
  <si>
    <t>Inventarios de Bienes Inmuebles</t>
  </si>
  <si>
    <t>115.01.01-34</t>
  </si>
  <si>
    <t>4006</t>
  </si>
  <si>
    <t>Inventarios Personalizado de Bienes devolutivos</t>
  </si>
  <si>
    <t>115.01.01-34,28</t>
  </si>
  <si>
    <t>Informes de Inspección Simultánea</t>
  </si>
  <si>
    <t>4402</t>
  </si>
  <si>
    <t>115.01.02-62</t>
  </si>
  <si>
    <t>4404</t>
  </si>
  <si>
    <t>115.01.02-62,02</t>
  </si>
  <si>
    <t>Registros de Importación</t>
  </si>
  <si>
    <t>4406</t>
  </si>
  <si>
    <t>115.01.02-62,08</t>
  </si>
  <si>
    <t>Registros de Usuarios</t>
  </si>
  <si>
    <t>4802</t>
  </si>
  <si>
    <t xml:space="preserve">Planes Anticorrupción y Atención al Ciudadano </t>
  </si>
  <si>
    <t>115.01.03-10,03</t>
  </si>
  <si>
    <t>4804</t>
  </si>
  <si>
    <t>Planes Anuales de Adquisiciones</t>
  </si>
  <si>
    <t>115.01.03-10</t>
  </si>
  <si>
    <t>4806</t>
  </si>
  <si>
    <t>Planes Anuales de Gestión en Discapacidad</t>
  </si>
  <si>
    <t>115.01.03-10,08</t>
  </si>
  <si>
    <t>4808</t>
  </si>
  <si>
    <t>Planes Anuales de Incentivos Institucionales</t>
  </si>
  <si>
    <t>115.01.03-10,10</t>
  </si>
  <si>
    <t>4810</t>
  </si>
  <si>
    <t>Planes de Comunicaciones</t>
  </si>
  <si>
    <t>115.01.03-10,12</t>
  </si>
  <si>
    <t>4812</t>
  </si>
  <si>
    <t xml:space="preserve">Planes de Contingencia </t>
  </si>
  <si>
    <t>115.01.03-28</t>
  </si>
  <si>
    <t>4814</t>
  </si>
  <si>
    <t>Planes de Desarrollo de Asistencia Técnica</t>
  </si>
  <si>
    <t>115.01.03-34</t>
  </si>
  <si>
    <t>4816</t>
  </si>
  <si>
    <t>115.01.03-34,04</t>
  </si>
  <si>
    <t>Informes a la Comunidad Andina</t>
  </si>
  <si>
    <t>4818</t>
  </si>
  <si>
    <t xml:space="preserve">Planes de la Coordinación Regional de Competitividad </t>
  </si>
  <si>
    <t>115.01.03-50</t>
  </si>
  <si>
    <t>4820</t>
  </si>
  <si>
    <t>Planes de Ordenamiento de Asistencia Técnica</t>
  </si>
  <si>
    <t>115.01.03-50,04</t>
  </si>
  <si>
    <t>Procesos de Autorización, Cesión, Renovación, Adición y Cambio de Marca</t>
  </si>
  <si>
    <t>4822</t>
  </si>
  <si>
    <t>Planes de Sistematizacion</t>
  </si>
  <si>
    <t>115.01.03-62</t>
  </si>
  <si>
    <t>4824</t>
  </si>
  <si>
    <t>Planes de Trabajo Anual del Sistema de Gestión de Seguridad y Salud en el Trabajo – SG - SST</t>
  </si>
  <si>
    <t>115.01.03-62,06</t>
  </si>
  <si>
    <t>Registros de Producción de Bienes Nacionales</t>
  </si>
  <si>
    <t>4826</t>
  </si>
  <si>
    <t>Planes de Transferencias Documentales Primarias</t>
  </si>
  <si>
    <t>115.01.04-02</t>
  </si>
  <si>
    <t>4828</t>
  </si>
  <si>
    <t>Planes de Transferencias Documentales Secundarias</t>
  </si>
  <si>
    <t>115.01.04-02,18</t>
  </si>
  <si>
    <t>Actas del Comité de Evaluación de los Sistemas Especiales de Importación-Exportación</t>
  </si>
  <si>
    <t>4830</t>
  </si>
  <si>
    <t>Planes del Proceso de Alistamiento Posconflicto</t>
  </si>
  <si>
    <t>115.01.04-10</t>
  </si>
  <si>
    <t>4832</t>
  </si>
  <si>
    <t>Planes del Sistema de Gestion Ambiental</t>
  </si>
  <si>
    <t>115.01.04-10,16</t>
  </si>
  <si>
    <t>4834</t>
  </si>
  <si>
    <t xml:space="preserve">Planes Estratégico de Emprendimiento Regional </t>
  </si>
  <si>
    <t>115.01.04-28</t>
  </si>
  <si>
    <t>4836</t>
  </si>
  <si>
    <t>Planes Estratégicos de Talento Humano</t>
  </si>
  <si>
    <t>4838</t>
  </si>
  <si>
    <t>Planes Estratégicos Institucionales</t>
  </si>
  <si>
    <t>115.01.04-34</t>
  </si>
  <si>
    <t>Informes de Gestion</t>
  </si>
  <si>
    <t>4840</t>
  </si>
  <si>
    <t>115.01.04-34,30</t>
  </si>
  <si>
    <t>4842</t>
  </si>
  <si>
    <t xml:space="preserve">Planes Indicativos </t>
  </si>
  <si>
    <t>115.01.04-38</t>
  </si>
  <si>
    <t>4844</t>
  </si>
  <si>
    <t>Planes Institucionales de Archivos – PINAR.</t>
  </si>
  <si>
    <t>115.01.04-38,12</t>
  </si>
  <si>
    <t>4846</t>
  </si>
  <si>
    <t>Planes Institucionales de Capacitación</t>
  </si>
  <si>
    <t>115.01.04-58</t>
  </si>
  <si>
    <t>4848</t>
  </si>
  <si>
    <t>Planes Integrales de Seguridad Informatica</t>
  </si>
  <si>
    <t>115.01.04-58,24</t>
  </si>
  <si>
    <t>Programas del Sistema Especial de Importaciones-Exportaciones</t>
  </si>
  <si>
    <t>4850</t>
  </si>
  <si>
    <t>115.01.05-10</t>
  </si>
  <si>
    <t>4852</t>
  </si>
  <si>
    <t>Planes Maestros de Desarrollo General y Aprobación de Existencia de Zonas Francas</t>
  </si>
  <si>
    <t>115.01.05-10,06</t>
  </si>
  <si>
    <t>4854</t>
  </si>
  <si>
    <t>115.01.05-28</t>
  </si>
  <si>
    <t>5002</t>
  </si>
  <si>
    <t>Procesos Contractuales Declarados Desiertos o Revocados</t>
  </si>
  <si>
    <t>115.02-02</t>
  </si>
  <si>
    <t>5004</t>
  </si>
  <si>
    <t>Procesos de Autorización, Cesión, Renovación, Adición y Cambio de Marca de Motopartes Nacionales</t>
  </si>
  <si>
    <t>115.02-02,08</t>
  </si>
  <si>
    <t>Actas Comité Asuntos Aduaneros, Arancelarios y de Comercio Exterior</t>
  </si>
  <si>
    <t>5006</t>
  </si>
  <si>
    <t xml:space="preserve">Procesos de Cobro Coactivo </t>
  </si>
  <si>
    <t>115.02-02,22</t>
  </si>
  <si>
    <t>Actas Comité de Prácticas Comerciales</t>
  </si>
  <si>
    <t>5008</t>
  </si>
  <si>
    <t>Procesos de Investigación de Protección al Turista</t>
  </si>
  <si>
    <t>115.02-18</t>
  </si>
  <si>
    <t>5010</t>
  </si>
  <si>
    <t>Procesos de Investigación por Prácticas Desleales Confidencial</t>
  </si>
  <si>
    <t>115.02-18,10</t>
  </si>
  <si>
    <t>Conceptos Jurídicos en Contra de Exportadores Colombianos por Prácticas Comerciales Desleales o Salvaguardias</t>
  </si>
  <si>
    <t>5012</t>
  </si>
  <si>
    <t xml:space="preserve">Procesos de Investigación por Prácticas Desleales Públicas </t>
  </si>
  <si>
    <t>115.02-28</t>
  </si>
  <si>
    <t>5014</t>
  </si>
  <si>
    <t>Procesos de Investigación Salvaguardias Confidencial</t>
  </si>
  <si>
    <t>115.02.01-28</t>
  </si>
  <si>
    <t>5016</t>
  </si>
  <si>
    <t xml:space="preserve">Procesos de Investigación Salvaguardias Públicas </t>
  </si>
  <si>
    <t>115.02.01-50</t>
  </si>
  <si>
    <t>5018</t>
  </si>
  <si>
    <t xml:space="preserve">Procesos Disciplinarios </t>
  </si>
  <si>
    <t>115.02.01-50,14</t>
  </si>
  <si>
    <t xml:space="preserve">Procesos de Investigación Salvaguardias </t>
  </si>
  <si>
    <t>5020</t>
  </si>
  <si>
    <t>115.02.01-60</t>
  </si>
  <si>
    <t>5202</t>
  </si>
  <si>
    <t>115.02.01-60,02</t>
  </si>
  <si>
    <t>5204</t>
  </si>
  <si>
    <t>115.02.02-50</t>
  </si>
  <si>
    <t>5206</t>
  </si>
  <si>
    <t>115.02.02-50,10</t>
  </si>
  <si>
    <t xml:space="preserve">Procesos de Investigación por Prácticas Desleales </t>
  </si>
  <si>
    <t>5402</t>
  </si>
  <si>
    <t>120-28</t>
  </si>
  <si>
    <t>5802</t>
  </si>
  <si>
    <t>Programas Anuales de Auditorías y Seguimientos</t>
  </si>
  <si>
    <t>120.01-02</t>
  </si>
  <si>
    <t>5804</t>
  </si>
  <si>
    <t>Programas Anuales de Servicios Generales y de Mantenimiento</t>
  </si>
  <si>
    <t>120.01-02,06</t>
  </si>
  <si>
    <t>5806</t>
  </si>
  <si>
    <t>Programas Anuales Mensualizados de Caja - PAC</t>
  </si>
  <si>
    <t>120.01-02,10</t>
  </si>
  <si>
    <t>5808</t>
  </si>
  <si>
    <t>120.01-02,26</t>
  </si>
  <si>
    <t>Actas Comité Estabilidad Jurídica</t>
  </si>
  <si>
    <t>5810</t>
  </si>
  <si>
    <t>Programas de Fomento a la Industria Automotriz</t>
  </si>
  <si>
    <t>120.01-02,40</t>
  </si>
  <si>
    <t>5812</t>
  </si>
  <si>
    <t>Programas de Gestión Documental</t>
  </si>
  <si>
    <t>120.01-22</t>
  </si>
  <si>
    <t>5814</t>
  </si>
  <si>
    <t>Programas de Mantenimiento de Vehículos</t>
  </si>
  <si>
    <t>120.01-22,06</t>
  </si>
  <si>
    <t>Contratos de Estabilidad Jurídica</t>
  </si>
  <si>
    <t>5816</t>
  </si>
  <si>
    <t>120.01-26</t>
  </si>
  <si>
    <t>5818</t>
  </si>
  <si>
    <t>Programas de Normalización y Estándares de Calidad</t>
  </si>
  <si>
    <t>120.01-28</t>
  </si>
  <si>
    <t>5820</t>
  </si>
  <si>
    <t>Programas de Ruta Segura</t>
  </si>
  <si>
    <t>120.01-34</t>
  </si>
  <si>
    <t>5822</t>
  </si>
  <si>
    <t xml:space="preserve">Programas de Socializacion de Temas de Actualidad Ministerio </t>
  </si>
  <si>
    <t>120.01-34,12</t>
  </si>
  <si>
    <t>5824</t>
  </si>
  <si>
    <t>120.01-34,32</t>
  </si>
  <si>
    <t>6002</t>
  </si>
  <si>
    <t>Proyectos de Actos Administrativos</t>
  </si>
  <si>
    <t>120.01-48</t>
  </si>
  <si>
    <t>6004</t>
  </si>
  <si>
    <t xml:space="preserve">Proyectos de Competitividad Turística </t>
  </si>
  <si>
    <t>120.01-48,18</t>
  </si>
  <si>
    <t>Planes de la Coordinación Regional de Competitividad</t>
  </si>
  <si>
    <t>6006</t>
  </si>
  <si>
    <t>120.01-48,52</t>
  </si>
  <si>
    <t>6008</t>
  </si>
  <si>
    <t>Proyectos Estatuto del Consumidor</t>
  </si>
  <si>
    <t>120.01-58</t>
  </si>
  <si>
    <t>6010</t>
  </si>
  <si>
    <t>Proyectos Factura Electronica</t>
  </si>
  <si>
    <t>120.01-58,10</t>
  </si>
  <si>
    <t>6012</t>
  </si>
  <si>
    <t>Proyectos Garantias Mobiliarias</t>
  </si>
  <si>
    <t>120.01-62</t>
  </si>
  <si>
    <t>6014</t>
  </si>
  <si>
    <t>Proyectos Insolvencia Empresarial</t>
  </si>
  <si>
    <t>120.01-62,10</t>
  </si>
  <si>
    <t>Registros de usuarios calificados de Zonas Francas</t>
  </si>
  <si>
    <t>6016</t>
  </si>
  <si>
    <t>Proyectos Normas NIIF</t>
  </si>
  <si>
    <t>120.02-02</t>
  </si>
  <si>
    <t>6018</t>
  </si>
  <si>
    <t xml:space="preserve">Proyectos Normativos </t>
  </si>
  <si>
    <t>120.02-02,38</t>
  </si>
  <si>
    <t>6202</t>
  </si>
  <si>
    <t xml:space="preserve">Registros de Importación </t>
  </si>
  <si>
    <t>120.02-02,50</t>
  </si>
  <si>
    <t>6204</t>
  </si>
  <si>
    <t>Registros de Operaciones de Caja Menor</t>
  </si>
  <si>
    <t>120.02-02,54</t>
  </si>
  <si>
    <t>Actas Consejos Superiores de la Pequeña y Mediana Empresa</t>
  </si>
  <si>
    <t>6206</t>
  </si>
  <si>
    <t>120.02-02,62</t>
  </si>
  <si>
    <t>Actas Red Nacional de Emprendimiento</t>
  </si>
  <si>
    <t>6208</t>
  </si>
  <si>
    <t>120.02-28</t>
  </si>
  <si>
    <t>6210</t>
  </si>
  <si>
    <t>Registros de Usuarios Calificados de Zonas Francas</t>
  </si>
  <si>
    <t>120.02-34</t>
  </si>
  <si>
    <t>6802</t>
  </si>
  <si>
    <t>Solicitudes De Actualizaciones Documentales - Sistema De Gestion De Calidad</t>
  </si>
  <si>
    <t>120.02-34,26</t>
  </si>
  <si>
    <t>6804</t>
  </si>
  <si>
    <t>Solicitudes de Sustitución Pensional</t>
  </si>
  <si>
    <t>120.02-34,44</t>
  </si>
  <si>
    <t>Informes Trimestrales de la Secretaria Técnica Permanente de los Consejos Superiores de Microempresa y de Pequeña y Mediana Empresa</t>
  </si>
  <si>
    <t>120.02-48</t>
  </si>
  <si>
    <t>120.02-48,12</t>
  </si>
  <si>
    <t>Plan de Contingencia</t>
  </si>
  <si>
    <t>120.02-48,30</t>
  </si>
  <si>
    <t>120.02-48,34</t>
  </si>
  <si>
    <t>Planes Estratégico de Emprendimiento Regional</t>
  </si>
  <si>
    <t>120.03-02</t>
  </si>
  <si>
    <t>120.03-02,04</t>
  </si>
  <si>
    <t>Actas Comisión Intersectorial de la Calidad</t>
  </si>
  <si>
    <t>120.03-02,32</t>
  </si>
  <si>
    <t>120.03-10</t>
  </si>
  <si>
    <t>120.03-10,20</t>
  </si>
  <si>
    <t>120.03-28</t>
  </si>
  <si>
    <t>120.03-34</t>
  </si>
  <si>
    <t>120.03-34,06</t>
  </si>
  <si>
    <t>120.03-34,40</t>
  </si>
  <si>
    <t>Informes de Seguimiento al Premio Colombiano a la Calidad</t>
  </si>
  <si>
    <t>120.03-60</t>
  </si>
  <si>
    <t>120.03-60,08</t>
  </si>
  <si>
    <t>120.03-60,10</t>
  </si>
  <si>
    <t>120.03-60,12</t>
  </si>
  <si>
    <t>120.03-60,14</t>
  </si>
  <si>
    <t>120.03-60,16</t>
  </si>
  <si>
    <t>120.03-60,18</t>
  </si>
  <si>
    <t>120.03-64</t>
  </si>
  <si>
    <t>REGLAMENTOS TÉCNICOS EN MATERIA DE INDUSTRIA</t>
  </si>
  <si>
    <t>130-02</t>
  </si>
  <si>
    <t>130-02,44</t>
  </si>
  <si>
    <t>130-28</t>
  </si>
  <si>
    <t>130.01-02</t>
  </si>
  <si>
    <t>130.01-02,52</t>
  </si>
  <si>
    <t>Actas de Consejo Superior de Turismo</t>
  </si>
  <si>
    <t>130.01-18</t>
  </si>
  <si>
    <t>130.01-18,04</t>
  </si>
  <si>
    <t>Conceptos de Pertinencia de Proyectos Turísticos</t>
  </si>
  <si>
    <t>130.01-28</t>
  </si>
  <si>
    <t>130.01-60</t>
  </si>
  <si>
    <t>130.01-60,04</t>
  </si>
  <si>
    <t>Proyectos de Competitividad Turística</t>
  </si>
  <si>
    <t>130.01.01-18</t>
  </si>
  <si>
    <t xml:space="preserve">CONCEPTOS </t>
  </si>
  <si>
    <t>130.01.01-18,02</t>
  </si>
  <si>
    <t>Conceptos de Concesiones Turísticas en Áreas Protegidas</t>
  </si>
  <si>
    <t>130.01.01-28</t>
  </si>
  <si>
    <t>130.01.01-34</t>
  </si>
  <si>
    <t>130.01.01-34,20</t>
  </si>
  <si>
    <t>130.01.01-38</t>
  </si>
  <si>
    <t>130.01.01-38,02</t>
  </si>
  <si>
    <t>130.01.01-48</t>
  </si>
  <si>
    <t>130.01.01-48,14</t>
  </si>
  <si>
    <t>130.01.01-48,20</t>
  </si>
  <si>
    <t>130.01.02-02</t>
  </si>
  <si>
    <t>130.01.02-02,46</t>
  </si>
  <si>
    <t>130.01.02-28</t>
  </si>
  <si>
    <t>130.01.02-58</t>
  </si>
  <si>
    <t>130.01.02-58,18</t>
  </si>
  <si>
    <t>Programas de Normalización y Estandáres de Calidad</t>
  </si>
  <si>
    <t>130.01.02-58,20</t>
  </si>
  <si>
    <t>130.02-02</t>
  </si>
  <si>
    <t>130.02-02,56</t>
  </si>
  <si>
    <t>Actas Comité Directivo del Fondo de Promoción Turística - FONTUR</t>
  </si>
  <si>
    <t>130.02-28</t>
  </si>
  <si>
    <t>130.02.01-28</t>
  </si>
  <si>
    <t>130.02.01-38</t>
  </si>
  <si>
    <t>130.02.01-38,18</t>
  </si>
  <si>
    <t>130.02.02-28</t>
  </si>
  <si>
    <t>130.02.02-34</t>
  </si>
  <si>
    <t>130.02.02-34,42</t>
  </si>
  <si>
    <t>Informes de Visita de Control a Prestadores de Servicios Turisticos</t>
  </si>
  <si>
    <t>130.02.02-50</t>
  </si>
  <si>
    <t>130.02.02-50,08</t>
  </si>
  <si>
    <t>130.02.02-66</t>
  </si>
  <si>
    <t>130.02.03-02</t>
  </si>
  <si>
    <t>130.02.03-02,64</t>
  </si>
  <si>
    <t>130.02.03-28</t>
  </si>
  <si>
    <t>130.02.03-38</t>
  </si>
  <si>
    <t>130.02.03-38,16</t>
  </si>
  <si>
    <t>140-28</t>
  </si>
  <si>
    <t>140-34</t>
  </si>
  <si>
    <t>140-34,02</t>
  </si>
  <si>
    <t>140-34,26</t>
  </si>
  <si>
    <t>140-66</t>
  </si>
  <si>
    <t>140.01-28</t>
  </si>
  <si>
    <t>140.01-34</t>
  </si>
  <si>
    <t>140.01-34,26</t>
  </si>
  <si>
    <t>140.01-58</t>
  </si>
  <si>
    <t>140.01-58,22</t>
  </si>
  <si>
    <t>140.02-02</t>
  </si>
  <si>
    <t>140.02-02,02</t>
  </si>
  <si>
    <t>140.02-02,14</t>
  </si>
  <si>
    <t>Actas Comité de Convivencia Laboral</t>
  </si>
  <si>
    <t>140.02-02,34</t>
  </si>
  <si>
    <t>140.02-28</t>
  </si>
  <si>
    <t>140.02-32</t>
  </si>
  <si>
    <t>140.02-32,06</t>
  </si>
  <si>
    <t>140.02-34</t>
  </si>
  <si>
    <t>140.02-34,02</t>
  </si>
  <si>
    <t>140.02-46</t>
  </si>
  <si>
    <t>140.02-48</t>
  </si>
  <si>
    <t>140.02-48,08</t>
  </si>
  <si>
    <t>140.02-48,24</t>
  </si>
  <si>
    <t>140.02-48,36</t>
  </si>
  <si>
    <t>140.02-48,46</t>
  </si>
  <si>
    <t>140.03-12</t>
  </si>
  <si>
    <t>CERTIFICADO DE DISPONIBILIDAD PRESUPUESTAL</t>
  </si>
  <si>
    <t>140.03-28</t>
  </si>
  <si>
    <t>140.03-34</t>
  </si>
  <si>
    <t>140.03-34,26</t>
  </si>
  <si>
    <t>140.03-34,22</t>
  </si>
  <si>
    <t>140.04-02</t>
  </si>
  <si>
    <t>140.04-02,58</t>
  </si>
  <si>
    <t>Actas de Eliminación Documental.</t>
  </si>
  <si>
    <t>140.04-20</t>
  </si>
  <si>
    <t>CONSECUTIVOS DE COMUNICACIONES OFICIALES</t>
  </si>
  <si>
    <t>140.04-20,02</t>
  </si>
  <si>
    <t>140.04-20,04</t>
  </si>
  <si>
    <t>140.04-28</t>
  </si>
  <si>
    <t>140.04-36</t>
  </si>
  <si>
    <t>140.04-36,02</t>
  </si>
  <si>
    <t>Bancos Terminológicos de Series y Subseries Documentales</t>
  </si>
  <si>
    <t>140.04-36,04</t>
  </si>
  <si>
    <t>Cuadros de Clasificación Documental</t>
  </si>
  <si>
    <t>140.04-36,06</t>
  </si>
  <si>
    <t>140.04-36,08</t>
  </si>
  <si>
    <t>140.04-36,10</t>
  </si>
  <si>
    <t>140.04-36,12</t>
  </si>
  <si>
    <t>140.04-36,14</t>
  </si>
  <si>
    <t>140.04-48</t>
  </si>
  <si>
    <t>140.04-48,44</t>
  </si>
  <si>
    <t>Planes institucionales de archivos – PINAR.</t>
  </si>
  <si>
    <t>140.04-48,26</t>
  </si>
  <si>
    <t>140.04-48,28</t>
  </si>
  <si>
    <t>140.04-58</t>
  </si>
  <si>
    <t>140.04-58,12</t>
  </si>
  <si>
    <t>140.05-02</t>
  </si>
  <si>
    <t>140.05-02,60</t>
  </si>
  <si>
    <t>Actas Junta de Adquisiciones</t>
  </si>
  <si>
    <t>140.05-22</t>
  </si>
  <si>
    <t>140.05-22,02</t>
  </si>
  <si>
    <t>140.05-22,04</t>
  </si>
  <si>
    <t>140.05-22,08</t>
  </si>
  <si>
    <t>140.05-22,10</t>
  </si>
  <si>
    <t>140.05-22,12</t>
  </si>
  <si>
    <t>140.05-22,14</t>
  </si>
  <si>
    <t>140.05-22,16</t>
  </si>
  <si>
    <t>Contratos de Suministro</t>
  </si>
  <si>
    <t>140.05-24</t>
  </si>
  <si>
    <t>140.05-24,02</t>
  </si>
  <si>
    <t>Convenios Interadministrativo</t>
  </si>
  <si>
    <t>140.05-24,04</t>
  </si>
  <si>
    <t>140.05-28</t>
  </si>
  <si>
    <t>140.05-34</t>
  </si>
  <si>
    <t>140.05-34,26</t>
  </si>
  <si>
    <t>140.05-50</t>
  </si>
  <si>
    <t>140.05-50,02</t>
  </si>
  <si>
    <t>140.06-08</t>
  </si>
  <si>
    <t>BOLETINES</t>
  </si>
  <si>
    <t>140.06-08,02</t>
  </si>
  <si>
    <t>140.06-28</t>
  </si>
  <si>
    <t>140.06-48</t>
  </si>
  <si>
    <t xml:space="preserve">PLANES </t>
  </si>
  <si>
    <t>140.06-48,10</t>
  </si>
  <si>
    <t>140.07-08</t>
  </si>
  <si>
    <t>140.07-08,04</t>
  </si>
  <si>
    <t>140.07-28</t>
  </si>
  <si>
    <t>140.07-58</t>
  </si>
  <si>
    <t>140.07-58,06</t>
  </si>
  <si>
    <t>Planes Anuales de Caja - PAC</t>
  </si>
  <si>
    <t>140.07-62</t>
  </si>
  <si>
    <t>140.07-62,04</t>
  </si>
  <si>
    <t>140.08-28</t>
  </si>
  <si>
    <t>140.08-32</t>
  </si>
  <si>
    <t>140.08-32,02</t>
  </si>
  <si>
    <t>140.08-40</t>
  </si>
  <si>
    <t>140.08-40,04</t>
  </si>
  <si>
    <t>140.09-02</t>
  </si>
  <si>
    <t>140.09-02,12</t>
  </si>
  <si>
    <t>Actas Comité de Comercialización de Bienes</t>
  </si>
  <si>
    <t>140.09-16</t>
  </si>
  <si>
    <t>140.09-16,06</t>
  </si>
  <si>
    <t>140.09-16,08</t>
  </si>
  <si>
    <t>140.09-28</t>
  </si>
  <si>
    <t>140.09-32</t>
  </si>
  <si>
    <t>140.09-32,04</t>
  </si>
  <si>
    <t>140.09-34</t>
  </si>
  <si>
    <t>140.09-34,26</t>
  </si>
  <si>
    <t>140.09-40</t>
  </si>
  <si>
    <t>140.09-40,02</t>
  </si>
  <si>
    <t>140.09-40,06</t>
  </si>
  <si>
    <t>140.09-48</t>
  </si>
  <si>
    <t>140.09-48,04</t>
  </si>
  <si>
    <t>140.09-48,32</t>
  </si>
  <si>
    <t>140.09-58</t>
  </si>
  <si>
    <t>140.09-58,04</t>
  </si>
  <si>
    <t>140.09-58,14</t>
  </si>
  <si>
    <t>140.10-34</t>
  </si>
  <si>
    <t>140.10-34,26</t>
  </si>
  <si>
    <t>140.11-02</t>
  </si>
  <si>
    <t>140.11-02,24</t>
  </si>
  <si>
    <t>140.11-16</t>
  </si>
  <si>
    <t>140.11-16,02</t>
  </si>
  <si>
    <t>Comprobantes contables de egreso</t>
  </si>
  <si>
    <t>140.11-16,04</t>
  </si>
  <si>
    <t>Comprobantes contables de ingreso</t>
  </si>
  <si>
    <t>140.11-28</t>
  </si>
  <si>
    <t>140.11-30</t>
  </si>
  <si>
    <t>ESTADOS FINANCIEROS</t>
  </si>
  <si>
    <t>140.11-34</t>
  </si>
  <si>
    <t>140.11-34,02</t>
  </si>
  <si>
    <t>140.11-34,26</t>
  </si>
  <si>
    <t>140.12-28</t>
  </si>
  <si>
    <t>140.12-34</t>
  </si>
  <si>
    <t>140.12-34,02</t>
  </si>
  <si>
    <t>140.12-34,26</t>
  </si>
  <si>
    <t>140.12-50</t>
  </si>
  <si>
    <t>140.12-50,18</t>
  </si>
  <si>
    <t>Procesos Disciplinarios</t>
  </si>
  <si>
    <t>140.13-10</t>
  </si>
  <si>
    <t>140.13-10,02</t>
  </si>
  <si>
    <t>140.13-10,14</t>
  </si>
  <si>
    <t>140.13-10,18</t>
  </si>
  <si>
    <t>140.13-28</t>
  </si>
  <si>
    <t>140.13-68</t>
  </si>
  <si>
    <t>140.13-68,04</t>
  </si>
  <si>
    <t xml:space="preserve"> FORMATO ÚNICO DE INVENTARIO DOCUMENTAL - FUID</t>
  </si>
  <si>
    <t>No.Ord.</t>
  </si>
  <si>
    <t>ELECTRO.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</si>
</sst>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dd"/>
    <numFmt numFmtId="165" formatCode="00"/>
    <numFmt numFmtId="166" formatCode="0000"/>
    <numFmt numFmtId="167" formatCode="yyyy\-mm\-dd;@"/>
    <numFmt numFmtId="168" formatCode="mm"/>
    <numFmt numFmtId="169" formatCode="yyyy"/>
    <numFmt numFmtId="170" formatCode="m/d/yyyy"/>
  </numFmts>
  <fonts count="58" x14ac:knownFonts="1">
    <font>
      <sz val="11"/>
      <color theme="1"/>
      <name val="Calibri"/>
      <family val="2"/>
      <charset val="1"/>
    </font>
    <font>
      <sz val="10"/>
      <name val="Arial"/>
      <family val="2"/>
      <charset val="1"/>
    </font>
    <font>
      <sz val="10"/>
      <name val="Arial Narrow"/>
      <family val="2"/>
      <charset val="1"/>
    </font>
    <font>
      <b/>
      <sz val="12"/>
      <name val="Arial Narrow"/>
      <family val="2"/>
      <charset val="1"/>
    </font>
    <font>
      <b/>
      <sz val="16"/>
      <name val="Arial Narrow"/>
      <family val="2"/>
      <charset val="1"/>
    </font>
    <font>
      <sz val="12"/>
      <name val="Arial Narrow"/>
      <family val="2"/>
      <charset val="1"/>
    </font>
    <font>
      <sz val="14"/>
      <name val="Arial Narrow"/>
      <family val="2"/>
      <charset val="1"/>
    </font>
    <font>
      <b/>
      <i/>
      <sz val="14"/>
      <name val="Arial Narrow"/>
      <family val="2"/>
      <charset val="1"/>
    </font>
    <font>
      <b/>
      <sz val="14"/>
      <name val="Arial Narrow"/>
      <family val="2"/>
      <charset val="1"/>
    </font>
    <font>
      <sz val="14"/>
      <color theme="0"/>
      <name val="Arial Narrow"/>
      <family val="2"/>
      <charset val="1"/>
    </font>
    <font>
      <sz val="16"/>
      <name val="Arial Narrow"/>
      <family val="2"/>
      <charset val="1"/>
    </font>
    <font>
      <sz val="8"/>
      <name val="Arial Narrow"/>
      <family val="2"/>
      <charset val="1"/>
    </font>
    <font>
      <b/>
      <sz val="11"/>
      <name val="Arial Narrow"/>
      <family val="2"/>
      <charset val="1"/>
    </font>
    <font>
      <sz val="11"/>
      <name val="Arial Narrow"/>
      <family val="2"/>
      <charset val="1"/>
    </font>
    <font>
      <sz val="11"/>
      <color theme="1"/>
      <name val="Arial Narrow"/>
      <family val="2"/>
      <charset val="1"/>
    </font>
    <font>
      <sz val="8"/>
      <color theme="1"/>
      <name val="Arial Narrow"/>
      <family val="2"/>
      <charset val="1"/>
    </font>
    <font>
      <b/>
      <sz val="11"/>
      <color theme="1"/>
      <name val="Arial Narrow"/>
      <family val="2"/>
      <charset val="1"/>
    </font>
    <font>
      <b/>
      <sz val="14"/>
      <color theme="1"/>
      <name val="Arial Narrow"/>
      <family val="2"/>
      <charset val="1"/>
    </font>
    <font>
      <b/>
      <sz val="14"/>
      <color theme="0"/>
      <name val="Arial Narrow"/>
      <family val="2"/>
      <charset val="1"/>
    </font>
    <font>
      <b/>
      <sz val="16"/>
      <color theme="1"/>
      <name val="Arial Narrow"/>
      <family val="2"/>
      <charset val="1"/>
    </font>
    <font>
      <b/>
      <sz val="9"/>
      <color theme="1"/>
      <name val="Arial Narrow"/>
      <family val="2"/>
      <charset val="1"/>
    </font>
    <font>
      <b/>
      <sz val="12"/>
      <color theme="1"/>
      <name val="Arial Narrow"/>
      <family val="2"/>
      <charset val="1"/>
    </font>
    <font>
      <b/>
      <sz val="8"/>
      <name val="Arial Narrow"/>
      <family val="2"/>
      <charset val="1"/>
    </font>
    <font>
      <b/>
      <sz val="10"/>
      <color theme="1"/>
      <name val="Arial Narrow"/>
      <family val="2"/>
      <charset val="1"/>
    </font>
    <font>
      <b/>
      <sz val="13"/>
      <color theme="1"/>
      <name val="Arial Narrow"/>
      <family val="2"/>
      <charset val="1"/>
    </font>
    <font>
      <sz val="13"/>
      <color theme="1"/>
      <name val="Arial Narrow"/>
      <family val="2"/>
      <charset val="1"/>
    </font>
    <font>
      <sz val="12"/>
      <color theme="1"/>
      <name val="Arial Narrow"/>
      <family val="2"/>
      <charset val="1"/>
    </font>
    <font>
      <b/>
      <sz val="28"/>
      <color theme="1"/>
      <name val="Arial Narrow"/>
      <family val="2"/>
      <charset val="1"/>
    </font>
    <font>
      <b/>
      <sz val="24"/>
      <color theme="1"/>
      <name val="Arial Narrow"/>
      <family val="2"/>
      <charset val="1"/>
    </font>
    <font>
      <b/>
      <sz val="36"/>
      <color theme="1"/>
      <name val="Arial Narrow"/>
      <family val="2"/>
      <charset val="1"/>
    </font>
    <font>
      <sz val="10"/>
      <color theme="1"/>
      <name val="Arial Narrow"/>
      <family val="2"/>
      <charset val="1"/>
    </font>
    <font>
      <b/>
      <sz val="8"/>
      <color theme="1"/>
      <name val="Arial Narrow"/>
      <family val="2"/>
      <charset val="1"/>
    </font>
    <font>
      <sz val="11"/>
      <color theme="0"/>
      <name val="Arial Narrow"/>
      <family val="2"/>
      <charset val="1"/>
    </font>
    <font>
      <b/>
      <sz val="18"/>
      <color theme="1"/>
      <name val="Arial Narrow"/>
      <family val="2"/>
      <charset val="1"/>
    </font>
    <font>
      <b/>
      <sz val="22"/>
      <color theme="1"/>
      <name val="Arial Narrow"/>
      <family val="2"/>
      <charset val="1"/>
    </font>
    <font>
      <b/>
      <sz val="55"/>
      <color theme="1"/>
      <name val="Arial Narrow"/>
      <family val="2"/>
      <charset val="1"/>
    </font>
    <font>
      <b/>
      <sz val="16"/>
      <color rgb="FF000000"/>
      <name val="Times New Roman"/>
      <family val="1"/>
      <charset val="1"/>
    </font>
    <font>
      <b/>
      <sz val="20"/>
      <color rgb="FF000000"/>
      <name val="Times New Roman"/>
      <family val="1"/>
      <charset val="1"/>
    </font>
    <font>
      <b/>
      <sz val="12"/>
      <color rgb="FFC00000"/>
      <name val="Times New Roman"/>
      <family val="1"/>
      <charset val="1"/>
    </font>
    <font>
      <sz val="12"/>
      <color rgb="FF000000"/>
      <name val="Times New Roman"/>
      <family val="1"/>
      <charset val="1"/>
    </font>
    <font>
      <b/>
      <sz val="12"/>
      <color rgb="FF000000"/>
      <name val="Times New Roman"/>
      <family val="1"/>
      <charset val="1"/>
    </font>
    <font>
      <u/>
      <sz val="11"/>
      <color theme="10"/>
      <name val="Calibri"/>
      <family val="2"/>
      <charset val="1"/>
    </font>
    <font>
      <b/>
      <sz val="8"/>
      <name val="Arial"/>
      <family val="2"/>
      <charset val="1"/>
    </font>
    <font>
      <b/>
      <sz val="11"/>
      <color theme="0"/>
      <name val="Calibri"/>
      <family val="2"/>
      <charset val="1"/>
    </font>
    <font>
      <sz val="10"/>
      <name val="Arial Narrow"/>
      <family val="2"/>
    </font>
    <font>
      <b/>
      <sz val="8"/>
      <color theme="1"/>
      <name val="Verdana"/>
      <family val="2"/>
    </font>
    <font>
      <sz val="8"/>
      <color theme="1"/>
      <name val="Verdana"/>
      <family val="2"/>
    </font>
    <font>
      <b/>
      <sz val="6"/>
      <color theme="1"/>
      <name val="Verdana"/>
      <family val="2"/>
    </font>
    <font>
      <sz val="6"/>
      <color theme="1"/>
      <name val="Verdana"/>
      <family val="2"/>
    </font>
    <font>
      <b/>
      <sz val="7"/>
      <color theme="1"/>
      <name val="Verdana"/>
      <family val="2"/>
    </font>
    <font>
      <b/>
      <sz val="8"/>
      <name val="Verdana"/>
      <family val="2"/>
    </font>
    <font>
      <sz val="7"/>
      <color theme="1"/>
      <name val="Verdana"/>
      <family val="2"/>
    </font>
    <font>
      <sz val="4"/>
      <color theme="1"/>
      <name val="Verdana"/>
      <family val="2"/>
    </font>
    <font>
      <b/>
      <sz val="16"/>
      <color rgb="FF000000"/>
      <name val="Verdana"/>
      <family val="2"/>
    </font>
    <font>
      <sz val="16"/>
      <color rgb="FF000000"/>
      <name val="Verdana"/>
      <family val="2"/>
    </font>
    <font>
      <sz val="8"/>
      <name val="Calibri"/>
      <family val="2"/>
      <charset val="1"/>
    </font>
    <font>
      <sz val="17"/>
      <name val="Arial Narrow"/>
      <family val="2"/>
      <charset val="1"/>
    </font>
    <font>
      <b/>
      <sz val="17"/>
      <name val="Arial Narrow"/>
      <family val="2"/>
      <charset val="1"/>
    </font>
  </fonts>
  <fills count="11">
    <fill>
      <patternFill patternType="none"/>
    </fill>
    <fill>
      <patternFill patternType="gray125"/>
    </fill>
    <fill>
      <patternFill patternType="solid">
        <fgColor theme="0"/>
        <bgColor rgb="FFFFFFCC"/>
      </patternFill>
    </fill>
    <fill>
      <patternFill patternType="solid">
        <fgColor theme="4" tint="0.79989013336588644"/>
        <bgColor rgb="FFCCFFFF"/>
      </patternFill>
    </fill>
    <fill>
      <patternFill patternType="solid">
        <fgColor theme="4"/>
        <bgColor rgb="FF969696"/>
      </patternFill>
    </fill>
    <fill>
      <patternFill patternType="solid">
        <fgColor rgb="FFFFFF00"/>
        <bgColor rgb="FFFFFF00"/>
      </patternFill>
    </fill>
    <fill>
      <patternFill patternType="solid">
        <fgColor theme="4" tint="0.59987182226020086"/>
        <bgColor rgb="FFC0C0C0"/>
      </patternFill>
    </fill>
    <fill>
      <patternFill patternType="solid">
        <fgColor rgb="FFBFBFBF"/>
        <bgColor indexed="64"/>
      </patternFill>
    </fill>
    <fill>
      <patternFill patternType="solid">
        <fgColor rgb="FFFFFFFF"/>
        <bgColor indexed="64"/>
      </patternFill>
    </fill>
    <fill>
      <patternFill patternType="solid">
        <fgColor theme="0" tint="-0.249977111117893"/>
        <bgColor rgb="FFFFFFCC"/>
      </patternFill>
    </fill>
    <fill>
      <patternFill patternType="solid">
        <fgColor theme="0"/>
        <bgColor indexed="64"/>
      </patternFill>
    </fill>
  </fills>
  <borders count="5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diagonal/>
    </border>
    <border>
      <left/>
      <right style="thin">
        <color auto="1"/>
      </right>
      <top/>
      <bottom/>
      <diagonal/>
    </border>
    <border>
      <left/>
      <right/>
      <top/>
      <bottom style="medium">
        <color auto="1"/>
      </bottom>
      <diagonal/>
    </border>
    <border>
      <left style="medium">
        <color auto="1"/>
      </left>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medium">
        <color auto="1"/>
      </top>
      <bottom style="medium">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style="thin">
        <color auto="1"/>
      </top>
      <bottom style="double">
        <color auto="1"/>
      </bottom>
      <diagonal/>
    </border>
    <border>
      <left style="double">
        <color auto="1"/>
      </left>
      <right style="double">
        <color auto="1"/>
      </right>
      <top style="double">
        <color auto="1"/>
      </top>
      <bottom style="thin">
        <color auto="1"/>
      </bottom>
      <diagonal/>
    </border>
    <border>
      <left/>
      <right/>
      <top style="double">
        <color auto="1"/>
      </top>
      <bottom style="thin">
        <color auto="1"/>
      </bottom>
      <diagonal/>
    </border>
    <border>
      <left/>
      <right style="thin">
        <color auto="1"/>
      </right>
      <top style="double">
        <color auto="1"/>
      </top>
      <bottom style="thin">
        <color auto="1"/>
      </bottom>
      <diagonal/>
    </border>
    <border>
      <left style="double">
        <color auto="1"/>
      </left>
      <right style="double">
        <color auto="1"/>
      </right>
      <top style="double">
        <color auto="1"/>
      </top>
      <bottom/>
      <diagonal/>
    </border>
    <border>
      <left/>
      <right style="double">
        <color auto="1"/>
      </right>
      <top style="double">
        <color auto="1"/>
      </top>
      <bottom style="thin">
        <color auto="1"/>
      </bottom>
      <diagonal/>
    </border>
    <border>
      <left style="double">
        <color auto="1"/>
      </left>
      <right style="double">
        <color auto="1"/>
      </right>
      <top style="thin">
        <color auto="1"/>
      </top>
      <bottom style="thin">
        <color auto="1"/>
      </bottom>
      <diagonal/>
    </border>
    <border>
      <left/>
      <right/>
      <top style="thin">
        <color auto="1"/>
      </top>
      <bottom style="thin">
        <color auto="1"/>
      </bottom>
      <diagonal/>
    </border>
    <border>
      <left/>
      <right style="double">
        <color auto="1"/>
      </right>
      <top style="thin">
        <color auto="1"/>
      </top>
      <bottom style="thin">
        <color auto="1"/>
      </bottom>
      <diagonal/>
    </border>
    <border>
      <left style="double">
        <color auto="1"/>
      </left>
      <right style="double">
        <color auto="1"/>
      </right>
      <top style="thin">
        <color auto="1"/>
      </top>
      <bottom style="double">
        <color auto="1"/>
      </bottom>
      <diagonal/>
    </border>
    <border>
      <left style="double">
        <color auto="1"/>
      </left>
      <right style="double">
        <color auto="1"/>
      </right>
      <top/>
      <bottom style="double">
        <color auto="1"/>
      </bottom>
      <diagonal/>
    </border>
    <border>
      <left/>
      <right style="double">
        <color auto="1"/>
      </right>
      <top style="thin">
        <color auto="1"/>
      </top>
      <bottom style="double">
        <color auto="1"/>
      </bottom>
      <diagonal/>
    </border>
    <border>
      <left/>
      <right/>
      <top style="double">
        <color auto="1"/>
      </top>
      <bottom/>
      <diagonal/>
    </border>
    <border>
      <left/>
      <right style="dashed">
        <color auto="1"/>
      </right>
      <top/>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top/>
      <bottom style="dashed">
        <color auto="1"/>
      </bottom>
      <diagonal/>
    </border>
    <border>
      <left style="dashed">
        <color auto="1"/>
      </left>
      <right/>
      <top/>
      <bottom style="dashed">
        <color auto="1"/>
      </bottom>
      <diagonal/>
    </border>
    <border>
      <left/>
      <right style="dashed">
        <color auto="1"/>
      </right>
      <top/>
      <bottom style="dashed">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top/>
      <bottom/>
      <diagonal/>
    </border>
    <border>
      <left/>
      <right style="medium">
        <color auto="1"/>
      </right>
      <top/>
      <bottom/>
      <diagonal/>
    </border>
    <border>
      <left style="thin">
        <color auto="1"/>
      </left>
      <right style="medium">
        <color auto="1"/>
      </right>
      <top/>
      <bottom/>
      <diagonal/>
    </border>
    <border>
      <left style="medium">
        <color auto="1"/>
      </left>
      <right style="thin">
        <color auto="1"/>
      </right>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style="medium">
        <color auto="1"/>
      </top>
      <bottom style="thin">
        <color auto="1"/>
      </bottom>
      <diagonal/>
    </border>
    <border>
      <left style="medium">
        <color auto="1"/>
      </left>
      <right style="medium">
        <color auto="1"/>
      </right>
      <top/>
      <bottom style="medium">
        <color auto="1"/>
      </bottom>
      <diagonal/>
    </border>
    <border>
      <left style="thin">
        <color theme="4" tint="0.39988402966399123"/>
      </left>
      <right/>
      <top/>
      <bottom style="thin">
        <color theme="4" tint="0.39988402966399123"/>
      </bottom>
      <diagonal/>
    </border>
    <border>
      <left/>
      <right style="thin">
        <color theme="4" tint="0.39988402966399123"/>
      </right>
      <top/>
      <bottom style="thin">
        <color theme="4" tint="0.39988402966399123"/>
      </bottom>
      <diagonal/>
    </border>
    <border>
      <left style="thin">
        <color theme="4" tint="0.39988402966399123"/>
      </left>
      <right/>
      <top style="thin">
        <color theme="4" tint="0.39988402966399123"/>
      </top>
      <bottom style="thin">
        <color theme="4" tint="0.39988402966399123"/>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bottom style="thin">
        <color auto="1"/>
      </bottom>
      <diagonal/>
    </border>
    <border>
      <left style="medium">
        <color auto="1"/>
      </left>
      <right/>
      <top style="medium">
        <color auto="1"/>
      </top>
      <bottom/>
      <diagonal/>
    </border>
    <border>
      <left/>
      <right style="medium">
        <color auto="1"/>
      </right>
      <top style="medium">
        <color auto="1"/>
      </top>
      <bottom/>
      <diagonal/>
    </border>
  </borders>
  <cellStyleXfs count="3">
    <xf numFmtId="0" fontId="0" fillId="0" borderId="0"/>
    <xf numFmtId="0" fontId="41" fillId="0" borderId="0"/>
    <xf numFmtId="0" fontId="1" fillId="0" borderId="0"/>
  </cellStyleXfs>
  <cellXfs count="291">
    <xf numFmtId="0" fontId="0" fillId="0" borderId="0" xfId="0"/>
    <xf numFmtId="0" fontId="2" fillId="0" borderId="0" xfId="2" applyFont="1" applyProtection="1">
      <protection locked="0"/>
    </xf>
    <xf numFmtId="49" fontId="2" fillId="0" borderId="0" xfId="2" applyNumberFormat="1" applyFont="1" applyProtection="1">
      <protection locked="0"/>
    </xf>
    <xf numFmtId="0" fontId="5" fillId="0" borderId="0" xfId="0" applyFont="1" applyProtection="1">
      <protection locked="0"/>
    </xf>
    <xf numFmtId="0" fontId="6" fillId="0" borderId="0" xfId="0" applyFont="1" applyAlignment="1" applyProtection="1">
      <alignment vertical="center"/>
      <protection locked="0"/>
    </xf>
    <xf numFmtId="49" fontId="7" fillId="0" borderId="0" xfId="0" applyNumberFormat="1" applyFont="1" applyAlignment="1" applyProtection="1">
      <alignment horizontal="center"/>
      <protection locked="0"/>
    </xf>
    <xf numFmtId="0" fontId="8" fillId="0" borderId="0" xfId="0" applyFont="1" applyAlignment="1" applyProtection="1">
      <alignment horizontal="center"/>
      <protection locked="0"/>
    </xf>
    <xf numFmtId="0" fontId="7" fillId="0" borderId="0" xfId="0" applyFont="1" applyAlignment="1">
      <alignment horizontal="center"/>
    </xf>
    <xf numFmtId="0" fontId="3" fillId="0" borderId="0" xfId="0" applyFont="1" applyAlignment="1">
      <alignment vertical="top" wrapText="1"/>
    </xf>
    <xf numFmtId="0" fontId="9" fillId="0" borderId="3" xfId="0" applyFont="1" applyBorder="1" applyAlignment="1">
      <alignment vertical="center"/>
    </xf>
    <xf numFmtId="0" fontId="9" fillId="0" borderId="0" xfId="0" applyFont="1" applyAlignment="1">
      <alignment vertical="center"/>
    </xf>
    <xf numFmtId="0" fontId="6" fillId="0" borderId="0" xfId="0" applyFont="1" applyAlignment="1">
      <alignment vertical="center"/>
    </xf>
    <xf numFmtId="49" fontId="6" fillId="0" borderId="0" xfId="0" applyNumberFormat="1" applyFont="1"/>
    <xf numFmtId="0" fontId="6" fillId="0" borderId="0" xfId="0" applyFont="1"/>
    <xf numFmtId="0" fontId="6" fillId="0" borderId="0" xfId="0" applyFont="1" applyProtection="1">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0" xfId="0" applyFont="1"/>
    <xf numFmtId="0" fontId="8" fillId="0" borderId="3" xfId="0" applyFont="1" applyBorder="1" applyAlignment="1">
      <alignment vertical="center"/>
    </xf>
    <xf numFmtId="0" fontId="8" fillId="0" borderId="0" xfId="0" applyFont="1" applyAlignment="1">
      <alignment vertical="center"/>
    </xf>
    <xf numFmtId="0" fontId="8" fillId="0" borderId="0" xfId="0" applyFont="1" applyProtection="1">
      <protection locked="0"/>
    </xf>
    <xf numFmtId="164" fontId="10" fillId="0" borderId="1" xfId="0" applyNumberFormat="1" applyFont="1" applyBorder="1" applyAlignment="1" applyProtection="1">
      <alignment horizontal="center" vertical="center"/>
      <protection locked="0"/>
    </xf>
    <xf numFmtId="165" fontId="10" fillId="0" borderId="2" xfId="0" applyNumberFormat="1" applyFont="1" applyBorder="1" applyAlignment="1" applyProtection="1">
      <alignment horizontal="center" vertical="center"/>
      <protection locked="0"/>
    </xf>
    <xf numFmtId="166" fontId="10" fillId="0" borderId="2" xfId="0" applyNumberFormat="1" applyFont="1" applyBorder="1" applyAlignment="1" applyProtection="1">
      <alignment horizontal="center" vertical="center"/>
      <protection locked="0"/>
    </xf>
    <xf numFmtId="165" fontId="10" fillId="0" borderId="1" xfId="0" applyNumberFormat="1" applyFont="1" applyBorder="1" applyAlignment="1" applyProtection="1">
      <alignment horizontal="center" vertical="center"/>
      <protection locked="0"/>
    </xf>
    <xf numFmtId="0" fontId="8" fillId="0" borderId="0" xfId="0" applyFont="1"/>
    <xf numFmtId="0" fontId="8" fillId="0" borderId="0" xfId="0" applyFont="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8" fillId="0" borderId="0" xfId="0" applyFont="1" applyAlignment="1">
      <alignment horizontal="center" vertical="center" wrapText="1"/>
    </xf>
    <xf numFmtId="0" fontId="8" fillId="0" borderId="1" xfId="0" applyFont="1" applyBorder="1" applyAlignment="1">
      <alignment vertical="center"/>
    </xf>
    <xf numFmtId="165" fontId="6" fillId="0" borderId="0" xfId="0" applyNumberFormat="1" applyFont="1" applyAlignment="1">
      <alignment horizontal="center" vertical="center"/>
    </xf>
    <xf numFmtId="0" fontId="11" fillId="0" borderId="0" xfId="0" applyFont="1" applyProtection="1">
      <protection locked="0"/>
    </xf>
    <xf numFmtId="0" fontId="12" fillId="0" borderId="9"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49" fontId="12" fillId="0" borderId="12" xfId="0" applyNumberFormat="1" applyFont="1" applyBorder="1" applyAlignment="1">
      <alignment horizontal="center" vertical="center" wrapText="1"/>
    </xf>
    <xf numFmtId="0" fontId="12" fillId="0" borderId="14" xfId="0" applyFont="1" applyBorder="1" applyAlignment="1">
      <alignment horizontal="center" vertical="center" wrapText="1"/>
    </xf>
    <xf numFmtId="0" fontId="11" fillId="0" borderId="0" xfId="0" applyFont="1" applyAlignment="1" applyProtection="1">
      <alignment vertical="center"/>
      <protection locked="0"/>
    </xf>
    <xf numFmtId="0" fontId="13" fillId="0" borderId="15" xfId="0" applyFont="1" applyBorder="1" applyAlignment="1" applyProtection="1">
      <alignment horizontal="center" vertical="center" wrapText="1"/>
      <protection locked="0"/>
    </xf>
    <xf numFmtId="0" fontId="13" fillId="0" borderId="15" xfId="0" applyFont="1" applyBorder="1" applyAlignment="1" applyProtection="1">
      <alignment horizontal="left" vertical="center" wrapText="1"/>
      <protection locked="0"/>
    </xf>
    <xf numFmtId="167" fontId="13" fillId="0" borderId="15" xfId="0" applyNumberFormat="1" applyFont="1" applyBorder="1" applyAlignment="1" applyProtection="1">
      <alignment horizontal="center" vertical="center" wrapText="1"/>
      <protection locked="0"/>
    </xf>
    <xf numFmtId="165" fontId="13" fillId="0" borderId="15" xfId="0" applyNumberFormat="1" applyFont="1" applyBorder="1" applyAlignment="1" applyProtection="1">
      <alignment horizontal="center" vertical="center" wrapText="1"/>
      <protection locked="0"/>
    </xf>
    <xf numFmtId="49" fontId="13" fillId="0" borderId="15" xfId="0" applyNumberFormat="1" applyFont="1" applyBorder="1" applyAlignment="1" applyProtection="1">
      <alignment horizontal="center" vertical="center" wrapText="1"/>
      <protection locked="0"/>
    </xf>
    <xf numFmtId="0" fontId="2" fillId="0" borderId="0" xfId="0" applyFont="1" applyProtection="1">
      <protection locked="0"/>
    </xf>
    <xf numFmtId="0" fontId="2" fillId="2" borderId="0" xfId="2" applyFont="1" applyFill="1" applyProtection="1">
      <protection locked="0"/>
    </xf>
    <xf numFmtId="0" fontId="10" fillId="2" borderId="19" xfId="0" applyFont="1" applyFill="1" applyBorder="1" applyAlignment="1" applyProtection="1">
      <alignment horizontal="left" vertical="center"/>
      <protection locked="0"/>
    </xf>
    <xf numFmtId="0" fontId="10" fillId="2" borderId="24" xfId="0" applyFont="1" applyFill="1" applyBorder="1" applyAlignment="1" applyProtection="1">
      <alignment horizontal="left" vertical="center"/>
      <protection locked="0"/>
    </xf>
    <xf numFmtId="0" fontId="10" fillId="2" borderId="24" xfId="0" applyFont="1" applyFill="1" applyBorder="1" applyAlignment="1" applyProtection="1">
      <alignment vertical="center"/>
      <protection locked="0"/>
    </xf>
    <xf numFmtId="0" fontId="10" fillId="2" borderId="16" xfId="0" applyFont="1" applyFill="1" applyBorder="1" applyAlignment="1" applyProtection="1">
      <alignment vertical="center"/>
      <protection locked="0"/>
    </xf>
    <xf numFmtId="0" fontId="14" fillId="0" borderId="0" xfId="0" applyFont="1"/>
    <xf numFmtId="0" fontId="14" fillId="0" borderId="30" xfId="0" applyFont="1" applyBorder="1"/>
    <xf numFmtId="0" fontId="14" fillId="0" borderId="31" xfId="0" applyFont="1" applyBorder="1"/>
    <xf numFmtId="0" fontId="14" fillId="0" borderId="32" xfId="0" applyFont="1" applyBorder="1"/>
    <xf numFmtId="0" fontId="14" fillId="0" borderId="33" xfId="0" applyFont="1" applyBorder="1"/>
    <xf numFmtId="0" fontId="14" fillId="0" borderId="34" xfId="0" applyFont="1" applyBorder="1"/>
    <xf numFmtId="0" fontId="16" fillId="2" borderId="1" xfId="0" applyFont="1" applyFill="1" applyBorder="1" applyAlignment="1">
      <alignment horizontal="center" vertical="center"/>
    </xf>
    <xf numFmtId="0" fontId="15" fillId="2" borderId="0" xfId="0" applyFont="1" applyFill="1" applyAlignment="1">
      <alignment horizontal="center"/>
    </xf>
    <xf numFmtId="0" fontId="17" fillId="3" borderId="1" xfId="0" applyFont="1" applyFill="1" applyBorder="1" applyAlignment="1">
      <alignment vertical="center"/>
    </xf>
    <xf numFmtId="0" fontId="17" fillId="2" borderId="0" xfId="0" applyFont="1" applyFill="1" applyAlignment="1">
      <alignment horizontal="left" vertical="center"/>
    </xf>
    <xf numFmtId="0" fontId="17" fillId="2" borderId="0" xfId="0" applyFont="1" applyFill="1" applyAlignment="1">
      <alignment horizontal="center" vertical="center" wrapText="1"/>
    </xf>
    <xf numFmtId="0" fontId="20" fillId="3" borderId="1" xfId="0" applyFont="1" applyFill="1" applyBorder="1" applyAlignment="1">
      <alignment vertical="center"/>
    </xf>
    <xf numFmtId="0" fontId="3" fillId="2" borderId="1" xfId="0" applyFont="1" applyFill="1" applyBorder="1" applyAlignment="1">
      <alignment horizontal="center" vertical="center"/>
    </xf>
    <xf numFmtId="0" fontId="20" fillId="2" borderId="0" xfId="0" applyFont="1" applyFill="1" applyAlignment="1">
      <alignment vertical="center"/>
    </xf>
    <xf numFmtId="0" fontId="23" fillId="3" borderId="1" xfId="0" applyFont="1" applyFill="1" applyBorder="1" applyAlignment="1">
      <alignment vertical="center"/>
    </xf>
    <xf numFmtId="0" fontId="21" fillId="2" borderId="0" xfId="0" applyFont="1" applyFill="1" applyAlignment="1">
      <alignment horizontal="left" vertical="center"/>
    </xf>
    <xf numFmtId="0" fontId="23" fillId="3" borderId="1" xfId="0" applyFont="1" applyFill="1" applyBorder="1" applyAlignment="1">
      <alignment horizontal="center" vertical="center"/>
    </xf>
    <xf numFmtId="0" fontId="21" fillId="2" borderId="0" xfId="0" applyFont="1" applyFill="1" applyAlignment="1">
      <alignment horizontal="left" vertical="center" wrapText="1"/>
    </xf>
    <xf numFmtId="0" fontId="14" fillId="2" borderId="0" xfId="0" applyFont="1" applyFill="1" applyAlignment="1">
      <alignment horizontal="left" vertical="center" wrapText="1"/>
    </xf>
    <xf numFmtId="0" fontId="26" fillId="2" borderId="1" xfId="0" applyFont="1" applyFill="1" applyBorder="1" applyAlignment="1">
      <alignment horizontal="center" vertical="center"/>
    </xf>
    <xf numFmtId="0" fontId="23" fillId="2" borderId="0" xfId="0" applyFont="1" applyFill="1" applyAlignment="1">
      <alignment horizontal="center" vertical="center"/>
    </xf>
    <xf numFmtId="0" fontId="16" fillId="2" borderId="0" xfId="0" applyFont="1" applyFill="1" applyAlignment="1">
      <alignment horizontal="center" vertical="center"/>
    </xf>
    <xf numFmtId="164" fontId="26" fillId="2" borderId="1" xfId="0" applyNumberFormat="1" applyFont="1" applyFill="1" applyBorder="1" applyAlignment="1">
      <alignment horizontal="center" vertical="center"/>
    </xf>
    <xf numFmtId="168" fontId="26" fillId="2" borderId="1" xfId="0" applyNumberFormat="1" applyFont="1" applyFill="1" applyBorder="1" applyAlignment="1">
      <alignment horizontal="center" vertical="center"/>
    </xf>
    <xf numFmtId="169" fontId="26" fillId="2" borderId="1" xfId="0" applyNumberFormat="1" applyFont="1" applyFill="1" applyBorder="1" applyAlignment="1">
      <alignment horizontal="center" vertical="center"/>
    </xf>
    <xf numFmtId="0" fontId="30" fillId="2" borderId="0" xfId="0" applyFont="1" applyFill="1" applyAlignment="1">
      <alignment horizontal="center" vertical="center"/>
    </xf>
    <xf numFmtId="0" fontId="21" fillId="3" borderId="1" xfId="0" applyFont="1" applyFill="1" applyBorder="1" applyAlignment="1">
      <alignment horizontal="center" vertical="center"/>
    </xf>
    <xf numFmtId="49" fontId="26" fillId="2" borderId="0" xfId="0" applyNumberFormat="1" applyFont="1" applyFill="1" applyAlignment="1">
      <alignment horizontal="center" vertical="center"/>
    </xf>
    <xf numFmtId="0" fontId="28" fillId="2" borderId="0" xfId="0" applyFont="1" applyFill="1" applyAlignment="1">
      <alignment horizontal="center" vertical="center" wrapText="1"/>
    </xf>
    <xf numFmtId="0" fontId="27" fillId="2" borderId="0" xfId="0" applyFont="1" applyFill="1" applyAlignment="1">
      <alignment horizontal="center" vertical="center" wrapText="1"/>
    </xf>
    <xf numFmtId="0" fontId="21" fillId="2" borderId="0" xfId="0" applyFont="1" applyFill="1" applyAlignment="1">
      <alignment horizontal="center" vertical="center"/>
    </xf>
    <xf numFmtId="0" fontId="31" fillId="2" borderId="32" xfId="0" applyFont="1" applyFill="1" applyBorder="1" applyAlignment="1">
      <alignment horizontal="center" vertical="center" wrapText="1"/>
    </xf>
    <xf numFmtId="0" fontId="28" fillId="2" borderId="32" xfId="0" applyFont="1" applyFill="1" applyBorder="1" applyAlignment="1">
      <alignment horizontal="center" vertical="center" wrapText="1"/>
    </xf>
    <xf numFmtId="0" fontId="27" fillId="2" borderId="32" xfId="0" applyFont="1" applyFill="1" applyBorder="1" applyAlignment="1">
      <alignment horizontal="center" vertical="center" wrapText="1"/>
    </xf>
    <xf numFmtId="0" fontId="21" fillId="2" borderId="32" xfId="0" applyFont="1" applyFill="1" applyBorder="1" applyAlignment="1">
      <alignment horizontal="center" vertical="center"/>
    </xf>
    <xf numFmtId="0" fontId="31" fillId="2" borderId="32" xfId="0" applyFont="1" applyFill="1" applyBorder="1" applyAlignment="1">
      <alignment horizontal="right" vertical="center"/>
    </xf>
    <xf numFmtId="49" fontId="26" fillId="2" borderId="32" xfId="0" applyNumberFormat="1" applyFont="1" applyFill="1" applyBorder="1" applyAlignment="1">
      <alignment horizontal="center" vertical="center"/>
    </xf>
    <xf numFmtId="0" fontId="14" fillId="0" borderId="35" xfId="0" applyFont="1" applyBorder="1"/>
    <xf numFmtId="0" fontId="28" fillId="2" borderId="35" xfId="0" applyFont="1" applyFill="1" applyBorder="1" applyAlignment="1">
      <alignment horizontal="center" vertical="center" wrapText="1"/>
    </xf>
    <xf numFmtId="0" fontId="27" fillId="2" borderId="35" xfId="0" applyFont="1" applyFill="1" applyBorder="1" applyAlignment="1">
      <alignment horizontal="center" vertical="center" wrapText="1"/>
    </xf>
    <xf numFmtId="0" fontId="21" fillId="2" borderId="35" xfId="0" applyFont="1" applyFill="1" applyBorder="1" applyAlignment="1">
      <alignment horizontal="center" vertical="center"/>
    </xf>
    <xf numFmtId="49" fontId="26" fillId="2" borderId="35" xfId="0" applyNumberFormat="1" applyFont="1" applyFill="1" applyBorder="1" applyAlignment="1">
      <alignment horizontal="center" vertical="center"/>
    </xf>
    <xf numFmtId="0" fontId="14" fillId="0" borderId="36" xfId="0" applyFont="1" applyBorder="1"/>
    <xf numFmtId="0" fontId="14" fillId="0" borderId="37" xfId="0" applyFont="1" applyBorder="1"/>
    <xf numFmtId="0" fontId="32" fillId="0" borderId="0" xfId="0" applyFont="1"/>
    <xf numFmtId="0" fontId="14" fillId="0" borderId="41" xfId="0" applyFont="1" applyBorder="1"/>
    <xf numFmtId="0" fontId="14" fillId="0" borderId="42" xfId="0" applyFont="1" applyBorder="1"/>
    <xf numFmtId="0" fontId="14" fillId="0" borderId="41" xfId="0" applyFont="1" applyBorder="1" applyAlignment="1">
      <alignment horizontal="center" vertical="center"/>
    </xf>
    <xf numFmtId="1" fontId="14" fillId="0" borderId="1" xfId="0" applyNumberFormat="1" applyFont="1" applyBorder="1" applyAlignment="1">
      <alignment horizontal="center" vertical="center"/>
    </xf>
    <xf numFmtId="0" fontId="14" fillId="0" borderId="1" xfId="0" applyFont="1" applyBorder="1" applyAlignment="1">
      <alignment horizontal="center" vertical="center"/>
    </xf>
    <xf numFmtId="0" fontId="14" fillId="0" borderId="0" xfId="0" applyFont="1" applyProtection="1">
      <protection hidden="1"/>
    </xf>
    <xf numFmtId="0" fontId="14" fillId="0" borderId="41" xfId="0" applyFont="1" applyBorder="1" applyAlignment="1">
      <alignment horizontal="left" vertical="top"/>
    </xf>
    <xf numFmtId="0" fontId="14" fillId="0" borderId="0" xfId="0" applyFont="1" applyAlignment="1">
      <alignment horizontal="left" vertical="top"/>
    </xf>
    <xf numFmtId="0" fontId="14" fillId="0" borderId="42" xfId="0" applyFont="1" applyBorder="1" applyAlignment="1">
      <alignment horizontal="left" vertical="top"/>
    </xf>
    <xf numFmtId="0" fontId="14" fillId="0" borderId="41" xfId="0" applyFont="1" applyBorder="1" applyAlignment="1">
      <alignment vertical="center" wrapText="1"/>
    </xf>
    <xf numFmtId="0" fontId="14" fillId="0" borderId="0" xfId="0" applyFont="1" applyAlignment="1">
      <alignment vertical="center" wrapText="1"/>
    </xf>
    <xf numFmtId="0" fontId="16" fillId="3" borderId="1" xfId="0" applyFont="1" applyFill="1" applyBorder="1" applyAlignment="1">
      <alignment horizontal="center" vertical="center"/>
    </xf>
    <xf numFmtId="170" fontId="14" fillId="0" borderId="1" xfId="0" applyNumberFormat="1" applyFont="1" applyBorder="1" applyAlignment="1">
      <alignment horizontal="center" vertical="center"/>
    </xf>
    <xf numFmtId="0" fontId="33" fillId="0" borderId="1" xfId="0" applyFont="1" applyBorder="1" applyAlignment="1" applyProtection="1">
      <alignment horizontal="center" vertical="center"/>
      <protection locked="0"/>
    </xf>
    <xf numFmtId="0" fontId="14" fillId="0" borderId="45" xfId="0" applyFont="1" applyBorder="1"/>
    <xf numFmtId="0" fontId="14" fillId="0" borderId="5" xfId="0" applyFont="1" applyBorder="1"/>
    <xf numFmtId="0" fontId="14" fillId="0" borderId="46" xfId="0" applyFont="1" applyBorder="1"/>
    <xf numFmtId="0" fontId="1" fillId="0" borderId="0" xfId="2"/>
    <xf numFmtId="0" fontId="36" fillId="0" borderId="48" xfId="2" applyFont="1" applyBorder="1" applyAlignment="1">
      <alignment vertical="center" wrapText="1"/>
    </xf>
    <xf numFmtId="0" fontId="1" fillId="0" borderId="0" xfId="2" applyAlignment="1">
      <alignment horizontal="center" wrapText="1"/>
    </xf>
    <xf numFmtId="0" fontId="41" fillId="0" borderId="0" xfId="1"/>
    <xf numFmtId="49" fontId="0" fillId="0" borderId="0" xfId="0" applyNumberFormat="1"/>
    <xf numFmtId="0" fontId="0" fillId="0" borderId="0" xfId="0" applyAlignment="1">
      <alignment horizontal="right" vertical="center"/>
    </xf>
    <xf numFmtId="0" fontId="43" fillId="4" borderId="50" xfId="0" applyFont="1" applyFill="1" applyBorder="1"/>
    <xf numFmtId="0" fontId="43" fillId="4" borderId="51" xfId="0" applyFont="1" applyFill="1" applyBorder="1"/>
    <xf numFmtId="49" fontId="0" fillId="0" borderId="0" xfId="0" applyNumberFormat="1" applyAlignment="1">
      <alignment horizontal="right"/>
    </xf>
    <xf numFmtId="0" fontId="0" fillId="0" borderId="0" xfId="0" applyAlignment="1">
      <alignment horizontal="right"/>
    </xf>
    <xf numFmtId="0" fontId="0" fillId="0" borderId="0" xfId="0" applyAlignment="1">
      <alignment horizontal="left"/>
    </xf>
    <xf numFmtId="0" fontId="0" fillId="5" borderId="0" xfId="0" applyFill="1"/>
    <xf numFmtId="0" fontId="11" fillId="0" borderId="0" xfId="0" applyFont="1"/>
    <xf numFmtId="0" fontId="0" fillId="6" borderId="1" xfId="0" applyFill="1" applyBorder="1"/>
    <xf numFmtId="0" fontId="0" fillId="0" borderId="52" xfId="0" applyBorder="1"/>
    <xf numFmtId="0" fontId="2" fillId="0" borderId="0" xfId="0" applyFont="1"/>
    <xf numFmtId="0" fontId="11" fillId="0" borderId="3" xfId="0" applyFont="1" applyBorder="1" applyProtection="1">
      <protection locked="0"/>
    </xf>
    <xf numFmtId="0" fontId="11" fillId="0" borderId="3" xfId="0" applyFont="1" applyBorder="1" applyAlignment="1" applyProtection="1">
      <alignment vertical="center"/>
      <protection locked="0"/>
    </xf>
    <xf numFmtId="0" fontId="13" fillId="0" borderId="53" xfId="0" applyFont="1" applyBorder="1" applyAlignment="1" applyProtection="1">
      <alignment horizontal="center" vertical="center" wrapText="1"/>
      <protection locked="0"/>
    </xf>
    <xf numFmtId="0" fontId="13" fillId="0" borderId="54" xfId="0" applyFont="1" applyBorder="1" applyAlignment="1" applyProtection="1">
      <alignment horizontal="center" vertical="center" wrapText="1"/>
      <protection locked="0"/>
    </xf>
    <xf numFmtId="0" fontId="6" fillId="0" borderId="3" xfId="0" applyFont="1" applyBorder="1" applyProtection="1">
      <protection locked="0"/>
    </xf>
    <xf numFmtId="0" fontId="16" fillId="2" borderId="1" xfId="0" applyFont="1" applyFill="1" applyBorder="1" applyAlignment="1">
      <alignment vertical="center"/>
    </xf>
    <xf numFmtId="0" fontId="47" fillId="9" borderId="1" xfId="0" applyFont="1" applyFill="1" applyBorder="1" applyAlignment="1">
      <alignment vertical="center"/>
    </xf>
    <xf numFmtId="0" fontId="47" fillId="2" borderId="1" xfId="0" applyFont="1" applyFill="1" applyBorder="1" applyAlignment="1">
      <alignment vertical="center"/>
    </xf>
    <xf numFmtId="0" fontId="48" fillId="2" borderId="1" xfId="0" applyFont="1" applyFill="1" applyBorder="1" applyAlignment="1">
      <alignment vertical="center"/>
    </xf>
    <xf numFmtId="0" fontId="52" fillId="2" borderId="1" xfId="0" applyFont="1" applyFill="1" applyBorder="1" applyAlignment="1">
      <alignment vertical="center"/>
    </xf>
    <xf numFmtId="0" fontId="51" fillId="10" borderId="0" xfId="0" applyFont="1" applyFill="1" applyAlignment="1">
      <alignment vertical="center"/>
    </xf>
    <xf numFmtId="0" fontId="14" fillId="10" borderId="0" xfId="0" applyFont="1" applyFill="1"/>
    <xf numFmtId="0" fontId="50" fillId="2" borderId="0" xfId="0" applyFont="1" applyFill="1" applyAlignment="1">
      <alignment vertical="center" wrapText="1"/>
    </xf>
    <xf numFmtId="0" fontId="14" fillId="10" borderId="56" xfId="0" applyFont="1" applyFill="1" applyBorder="1"/>
    <xf numFmtId="0" fontId="14" fillId="10" borderId="47" xfId="0" applyFont="1" applyFill="1" applyBorder="1"/>
    <xf numFmtId="0" fontId="14" fillId="10" borderId="41" xfId="0" applyFont="1" applyFill="1" applyBorder="1"/>
    <xf numFmtId="0" fontId="4" fillId="2" borderId="0" xfId="0" applyFont="1" applyFill="1" applyAlignment="1">
      <alignment vertical="center"/>
    </xf>
    <xf numFmtId="0" fontId="2" fillId="0" borderId="0" xfId="2" applyFont="1" applyAlignment="1" applyProtection="1">
      <alignment horizontal="left"/>
      <protection locked="0"/>
    </xf>
    <xf numFmtId="0" fontId="56" fillId="0" borderId="1" xfId="0" applyFont="1" applyBorder="1" applyAlignment="1" applyProtection="1">
      <alignment horizontal="left" vertical="center" wrapText="1"/>
      <protection locked="0"/>
    </xf>
    <xf numFmtId="0" fontId="57" fillId="0" borderId="15" xfId="0" applyFont="1" applyBorder="1" applyAlignment="1" applyProtection="1">
      <alignment horizontal="center" vertical="center" wrapText="1"/>
      <protection locked="0"/>
    </xf>
    <xf numFmtId="0" fontId="57" fillId="0" borderId="15" xfId="0" applyFont="1" applyBorder="1" applyAlignment="1" applyProtection="1">
      <alignment horizontal="left" vertical="center" wrapText="1"/>
      <protection locked="0"/>
    </xf>
    <xf numFmtId="0" fontId="56" fillId="0" borderId="15" xfId="0" applyFont="1" applyBorder="1" applyAlignment="1" applyProtection="1">
      <alignment horizontal="left" vertical="center" wrapText="1"/>
      <protection locked="0"/>
    </xf>
    <xf numFmtId="167" fontId="56" fillId="0" borderId="15" xfId="0" applyNumberFormat="1" applyFont="1" applyBorder="1" applyAlignment="1" applyProtection="1">
      <alignment horizontal="center" vertical="center" wrapText="1"/>
      <protection locked="0"/>
    </xf>
    <xf numFmtId="165" fontId="56" fillId="0" borderId="15" xfId="0" applyNumberFormat="1" applyFont="1" applyBorder="1" applyAlignment="1" applyProtection="1">
      <alignment horizontal="center" vertical="center" wrapText="1"/>
      <protection locked="0"/>
    </xf>
    <xf numFmtId="49" fontId="56" fillId="0" borderId="15" xfId="0" applyNumberFormat="1" applyFont="1" applyBorder="1" applyAlignment="1" applyProtection="1">
      <alignment horizontal="center" vertical="center" wrapText="1"/>
      <protection locked="0"/>
    </xf>
    <xf numFmtId="0" fontId="56" fillId="0" borderId="15" xfId="0" applyFont="1" applyBorder="1" applyAlignment="1" applyProtection="1">
      <alignment horizontal="center" vertical="center" wrapText="1"/>
      <protection locked="0"/>
    </xf>
    <xf numFmtId="0" fontId="56" fillId="0" borderId="54" xfId="0" applyFont="1" applyBorder="1" applyAlignment="1" applyProtection="1">
      <alignment horizontal="center" vertical="center" wrapText="1"/>
      <protection locked="0"/>
    </xf>
    <xf numFmtId="0" fontId="56" fillId="0" borderId="1" xfId="0" applyFont="1" applyBorder="1" applyAlignment="1" applyProtection="1">
      <alignment horizontal="center" vertical="center" wrapText="1"/>
      <protection locked="0"/>
    </xf>
    <xf numFmtId="167" fontId="56" fillId="0" borderId="1" xfId="0" applyNumberFormat="1" applyFont="1" applyBorder="1" applyAlignment="1" applyProtection="1">
      <alignment horizontal="center" vertical="center" wrapText="1"/>
      <protection locked="0"/>
    </xf>
    <xf numFmtId="165" fontId="56" fillId="0" borderId="1" xfId="0" applyNumberFormat="1" applyFont="1" applyBorder="1" applyAlignment="1" applyProtection="1">
      <alignment horizontal="center" vertical="center" wrapText="1"/>
      <protection locked="0"/>
    </xf>
    <xf numFmtId="49" fontId="56" fillId="0" borderId="1" xfId="0" applyNumberFormat="1" applyFont="1" applyBorder="1" applyAlignment="1" applyProtection="1">
      <alignment horizontal="center" vertical="center" wrapText="1"/>
      <protection locked="0"/>
    </xf>
    <xf numFmtId="0" fontId="56" fillId="0" borderId="38" xfId="0" applyFont="1" applyBorder="1" applyAlignment="1" applyProtection="1">
      <alignment horizontal="center" vertical="center" wrapText="1"/>
      <protection locked="0"/>
    </xf>
    <xf numFmtId="0" fontId="5" fillId="0" borderId="15" xfId="0" applyFont="1" applyBorder="1" applyAlignment="1" applyProtection="1">
      <alignment horizontal="center" vertical="center" wrapText="1"/>
      <protection locked="0"/>
    </xf>
    <xf numFmtId="0" fontId="53" fillId="7" borderId="1" xfId="0" applyFont="1" applyFill="1" applyBorder="1" applyAlignment="1">
      <alignment horizontal="center" vertical="center" wrapText="1"/>
    </xf>
    <xf numFmtId="0" fontId="54" fillId="8" borderId="1" xfId="0" applyFont="1" applyFill="1" applyBorder="1" applyAlignment="1">
      <alignment horizontal="left" vertical="center" wrapText="1"/>
    </xf>
    <xf numFmtId="0" fontId="44" fillId="0" borderId="1" xfId="2" applyFont="1" applyBorder="1" applyAlignment="1" applyProtection="1">
      <alignment horizontal="center" wrapText="1"/>
      <protection locked="0"/>
    </xf>
    <xf numFmtId="0" fontId="53" fillId="8" borderId="2" xfId="0" applyFont="1" applyFill="1" applyBorder="1" applyAlignment="1">
      <alignment horizontal="center" vertical="center" wrapText="1"/>
    </xf>
    <xf numFmtId="0" fontId="53" fillId="8" borderId="24" xfId="0" applyFont="1" applyFill="1" applyBorder="1" applyAlignment="1">
      <alignment horizontal="center" vertical="center"/>
    </xf>
    <xf numFmtId="0" fontId="53" fillId="8" borderId="16" xfId="0" applyFont="1" applyFill="1" applyBorder="1" applyAlignment="1">
      <alignment horizontal="center" vertical="center"/>
    </xf>
    <xf numFmtId="14" fontId="54" fillId="8" borderId="2" xfId="0" applyNumberFormat="1" applyFont="1" applyFill="1" applyBorder="1" applyAlignment="1">
      <alignment horizontal="center" vertical="center" wrapText="1"/>
    </xf>
    <xf numFmtId="14" fontId="54" fillId="8" borderId="24" xfId="0" applyNumberFormat="1" applyFont="1" applyFill="1" applyBorder="1" applyAlignment="1">
      <alignment horizontal="center" vertical="center" wrapText="1"/>
    </xf>
    <xf numFmtId="14" fontId="54" fillId="8" borderId="16" xfId="0" applyNumberFormat="1" applyFont="1" applyFill="1" applyBorder="1" applyAlignment="1">
      <alignment horizontal="center" vertical="center" wrapText="1"/>
    </xf>
    <xf numFmtId="0" fontId="10" fillId="0" borderId="26" xfId="0" applyFont="1" applyBorder="1" applyAlignment="1" applyProtection="1">
      <alignment horizontal="left" vertical="center"/>
      <protection locked="0"/>
    </xf>
    <xf numFmtId="0" fontId="10" fillId="0" borderId="27" xfId="0" applyFont="1" applyBorder="1" applyAlignment="1" applyProtection="1">
      <alignment horizontal="left" vertical="center"/>
      <protection locked="0"/>
    </xf>
    <xf numFmtId="0" fontId="10" fillId="0" borderId="28" xfId="0" applyFont="1" applyBorder="1" applyAlignment="1" applyProtection="1">
      <alignment horizontal="left" vertical="center"/>
      <protection locked="0"/>
    </xf>
    <xf numFmtId="0" fontId="12" fillId="0" borderId="13" xfId="0" applyFont="1" applyBorder="1" applyAlignment="1">
      <alignment horizontal="center" vertical="center" wrapText="1"/>
    </xf>
    <xf numFmtId="0" fontId="13" fillId="0" borderId="17" xfId="0" applyFont="1" applyBorder="1" applyAlignment="1" applyProtection="1">
      <alignment horizontal="center" vertical="center" wrapText="1"/>
      <protection locked="0"/>
    </xf>
    <xf numFmtId="0" fontId="10" fillId="2" borderId="18" xfId="0" applyFont="1" applyFill="1" applyBorder="1" applyAlignment="1" applyProtection="1">
      <alignment horizontal="left" vertical="center"/>
      <protection locked="0"/>
    </xf>
    <xf numFmtId="0" fontId="10" fillId="2" borderId="20" xfId="0" applyFont="1" applyFill="1" applyBorder="1" applyAlignment="1" applyProtection="1">
      <alignment horizontal="left" vertical="center"/>
      <protection locked="0"/>
    </xf>
    <xf numFmtId="0" fontId="10" fillId="2" borderId="21" xfId="0" applyFont="1" applyFill="1" applyBorder="1" applyAlignment="1">
      <alignment horizontal="left" vertical="center"/>
    </xf>
    <xf numFmtId="0" fontId="10" fillId="2" borderId="22" xfId="0" applyFont="1" applyFill="1" applyBorder="1" applyAlignment="1" applyProtection="1">
      <alignment horizontal="left" vertical="center"/>
      <protection locked="0"/>
    </xf>
    <xf numFmtId="0" fontId="12" fillId="0" borderId="11"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4" fillId="0" borderId="29" xfId="0" applyFont="1" applyBorder="1" applyAlignment="1" applyProtection="1">
      <alignment horizontal="left" vertical="center"/>
      <protection locked="0"/>
    </xf>
    <xf numFmtId="0" fontId="10" fillId="2" borderId="25" xfId="0" applyFont="1" applyFill="1" applyBorder="1" applyAlignment="1" applyProtection="1">
      <alignment horizontal="left" vertical="center"/>
      <protection locked="0"/>
    </xf>
    <xf numFmtId="0" fontId="10" fillId="2" borderId="23" xfId="0" applyFont="1" applyFill="1" applyBorder="1" applyAlignment="1" applyProtection="1">
      <alignment horizontal="left" vertical="center"/>
      <protection locked="0"/>
    </xf>
    <xf numFmtId="0" fontId="10" fillId="2" borderId="16" xfId="0" applyFont="1" applyFill="1" applyBorder="1" applyAlignment="1" applyProtection="1">
      <alignment horizontal="left" vertical="center"/>
      <protection locked="0"/>
    </xf>
    <xf numFmtId="167" fontId="12" fillId="0" borderId="8" xfId="0" applyNumberFormat="1" applyFont="1" applyBorder="1" applyAlignment="1">
      <alignment horizontal="center" vertical="center" wrapText="1"/>
    </xf>
    <xf numFmtId="167" fontId="12" fillId="0" borderId="10" xfId="0" applyNumberFormat="1" applyFont="1" applyBorder="1" applyAlignment="1">
      <alignment horizontal="center" vertical="center" wrapText="1"/>
    </xf>
    <xf numFmtId="164" fontId="4" fillId="0" borderId="1" xfId="0" applyNumberFormat="1" applyFont="1" applyBorder="1" applyAlignment="1" applyProtection="1">
      <alignment horizontal="center" vertical="center"/>
      <protection locked="0"/>
    </xf>
    <xf numFmtId="0" fontId="4" fillId="0" borderId="1" xfId="0" applyFont="1" applyBorder="1" applyAlignment="1">
      <alignment horizontal="right" vertical="center"/>
    </xf>
    <xf numFmtId="0" fontId="4" fillId="0" borderId="2" xfId="0" applyFont="1" applyBorder="1" applyAlignment="1" applyProtection="1">
      <alignment horizontal="left" vertical="center"/>
      <protection locked="0"/>
    </xf>
    <xf numFmtId="0" fontId="8" fillId="0" borderId="1"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12" fillId="0" borderId="12" xfId="0" applyFont="1" applyBorder="1" applyAlignment="1">
      <alignment horizontal="center" vertical="center" wrapText="1"/>
    </xf>
    <xf numFmtId="0" fontId="5" fillId="0" borderId="5" xfId="0" applyFont="1" applyBorder="1" applyAlignment="1" applyProtection="1">
      <alignment horizontal="center"/>
      <protection locked="0"/>
    </xf>
    <xf numFmtId="0" fontId="12"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7" xfId="0" applyFont="1" applyBorder="1" applyAlignment="1">
      <alignment horizontal="center" vertical="center" wrapText="1"/>
    </xf>
    <xf numFmtId="49" fontId="4" fillId="0" borderId="2" xfId="0" applyNumberFormat="1" applyFont="1" applyBorder="1" applyAlignment="1" applyProtection="1">
      <alignment horizontal="left" vertical="center"/>
      <protection locked="0"/>
    </xf>
    <xf numFmtId="0" fontId="8" fillId="0" borderId="1" xfId="0" applyFont="1" applyBorder="1" applyAlignment="1">
      <alignment horizontal="center" vertical="center"/>
    </xf>
    <xf numFmtId="49" fontId="4" fillId="0" borderId="2" xfId="0" applyNumberFormat="1" applyFont="1" applyBorder="1" applyAlignment="1" applyProtection="1">
      <alignment horizontal="left" vertical="center" wrapText="1"/>
      <protection locked="0"/>
    </xf>
    <xf numFmtId="0" fontId="4" fillId="0" borderId="1" xfId="0" applyFont="1" applyBorder="1" applyAlignment="1" applyProtection="1">
      <alignment horizontal="left" vertical="center"/>
      <protection locked="0"/>
    </xf>
    <xf numFmtId="0" fontId="4" fillId="0" borderId="1" xfId="0" applyFont="1" applyBorder="1" applyAlignment="1">
      <alignment horizontal="center"/>
    </xf>
    <xf numFmtId="0" fontId="28" fillId="3" borderId="1" xfId="0" applyFont="1" applyFill="1" applyBorder="1" applyAlignment="1">
      <alignment horizontal="center" vertical="center" wrapText="1"/>
    </xf>
    <xf numFmtId="0" fontId="29" fillId="2" borderId="1" xfId="0" applyFont="1" applyFill="1" applyBorder="1" applyAlignment="1">
      <alignment horizontal="center" vertical="center" wrapText="1"/>
    </xf>
    <xf numFmtId="0" fontId="21" fillId="3" borderId="1" xfId="0" applyFont="1" applyFill="1" applyBorder="1" applyAlignment="1">
      <alignment horizontal="center" vertical="center"/>
    </xf>
    <xf numFmtId="0" fontId="26" fillId="2" borderId="1" xfId="0" applyFont="1" applyFill="1" applyBorder="1" applyAlignment="1">
      <alignment horizontal="center" vertical="center"/>
    </xf>
    <xf numFmtId="0" fontId="31" fillId="2" borderId="35" xfId="0" applyFont="1" applyFill="1" applyBorder="1" applyAlignment="1">
      <alignment horizontal="center" vertical="center" wrapText="1"/>
    </xf>
    <xf numFmtId="0" fontId="31" fillId="2" borderId="35" xfId="0" applyFont="1" applyFill="1" applyBorder="1" applyAlignment="1">
      <alignment horizontal="right" vertical="center"/>
    </xf>
    <xf numFmtId="0" fontId="23" fillId="3" borderId="1" xfId="0" applyFont="1" applyFill="1" applyBorder="1" applyAlignment="1">
      <alignment horizontal="right" vertical="center"/>
    </xf>
    <xf numFmtId="165" fontId="26" fillId="2" borderId="1" xfId="0" applyNumberFormat="1" applyFont="1" applyFill="1" applyBorder="1" applyAlignment="1">
      <alignment horizontal="center" vertical="center"/>
    </xf>
    <xf numFmtId="0" fontId="23" fillId="3" borderId="1" xfId="0" applyFont="1" applyFill="1" applyBorder="1" applyAlignment="1">
      <alignment horizontal="center" vertical="center"/>
    </xf>
    <xf numFmtId="0" fontId="23" fillId="2" borderId="1" xfId="0" applyFont="1" applyFill="1" applyBorder="1" applyAlignment="1">
      <alignment horizontal="center" vertical="center"/>
    </xf>
    <xf numFmtId="0" fontId="27" fillId="2" borderId="1" xfId="0" applyFont="1" applyFill="1" applyBorder="1" applyAlignment="1">
      <alignment horizontal="center" vertical="center"/>
    </xf>
    <xf numFmtId="0" fontId="23" fillId="3" borderId="1" xfId="0" applyFont="1" applyFill="1" applyBorder="1" applyAlignment="1">
      <alignment vertical="center"/>
    </xf>
    <xf numFmtId="0" fontId="24" fillId="2" borderId="1" xfId="0" applyFont="1" applyFill="1" applyBorder="1" applyAlignment="1">
      <alignment horizontal="left" vertical="center" wrapText="1"/>
    </xf>
    <xf numFmtId="0" fontId="25" fillId="2" borderId="1" xfId="0" applyFont="1" applyFill="1" applyBorder="1" applyAlignment="1">
      <alignment horizontal="left" vertical="center" wrapText="1" shrinkToFit="1"/>
    </xf>
    <xf numFmtId="0" fontId="17" fillId="2" borderId="1" xfId="0" applyFont="1" applyFill="1" applyBorder="1" applyAlignment="1">
      <alignment horizontal="center" vertical="center"/>
    </xf>
    <xf numFmtId="0" fontId="18" fillId="2" borderId="16" xfId="0" applyFont="1" applyFill="1" applyBorder="1" applyAlignment="1">
      <alignment horizontal="center" vertical="center"/>
    </xf>
    <xf numFmtId="0" fontId="19" fillId="2" borderId="1" xfId="0" applyFont="1" applyFill="1" applyBorder="1" applyAlignment="1">
      <alignment horizontal="center" vertical="center" wrapText="1"/>
    </xf>
    <xf numFmtId="0" fontId="21" fillId="2" borderId="1" xfId="0" applyFont="1" applyFill="1" applyBorder="1" applyAlignment="1">
      <alignment horizontal="center" vertical="center"/>
    </xf>
    <xf numFmtId="0" fontId="20" fillId="3" borderId="1" xfId="0" applyFont="1" applyFill="1" applyBorder="1" applyAlignment="1">
      <alignment horizontal="left" vertical="center"/>
    </xf>
    <xf numFmtId="0" fontId="21" fillId="2" borderId="1" xfId="0" applyFont="1" applyFill="1" applyBorder="1" applyAlignment="1">
      <alignment horizontal="center" vertical="center" wrapText="1"/>
    </xf>
    <xf numFmtId="0" fontId="22" fillId="3" borderId="1" xfId="0" applyFont="1" applyFill="1" applyBorder="1" applyAlignment="1">
      <alignment horizontal="center" vertical="center"/>
    </xf>
    <xf numFmtId="0" fontId="15" fillId="2" borderId="1" xfId="0" applyFont="1" applyFill="1" applyBorder="1" applyAlignment="1">
      <alignment horizontal="center"/>
    </xf>
    <xf numFmtId="0" fontId="49" fillId="9" borderId="2" xfId="0" applyFont="1" applyFill="1" applyBorder="1" applyAlignment="1">
      <alignment horizontal="center" vertical="center"/>
    </xf>
    <xf numFmtId="0" fontId="49" fillId="9" borderId="24" xfId="0" applyFont="1" applyFill="1" applyBorder="1" applyAlignment="1">
      <alignment horizontal="center" vertical="center"/>
    </xf>
    <xf numFmtId="0" fontId="49" fillId="9" borderId="16" xfId="0" applyFont="1" applyFill="1" applyBorder="1" applyAlignment="1">
      <alignment horizontal="center" vertical="center"/>
    </xf>
    <xf numFmtId="0" fontId="45" fillId="2" borderId="2" xfId="0" applyFont="1" applyFill="1" applyBorder="1" applyAlignment="1">
      <alignment horizontal="center" vertical="center" wrapText="1"/>
    </xf>
    <xf numFmtId="0" fontId="45" fillId="2" borderId="24" xfId="0" applyFont="1" applyFill="1" applyBorder="1" applyAlignment="1">
      <alignment horizontal="center" vertical="center" wrapText="1"/>
    </xf>
    <xf numFmtId="0" fontId="45" fillId="2" borderId="16" xfId="0" applyFont="1" applyFill="1" applyBorder="1" applyAlignment="1">
      <alignment horizontal="center" vertical="center" wrapText="1"/>
    </xf>
    <xf numFmtId="0" fontId="47" fillId="9" borderId="2" xfId="0" applyFont="1" applyFill="1" applyBorder="1" applyAlignment="1">
      <alignment horizontal="center" vertical="center"/>
    </xf>
    <xf numFmtId="0" fontId="47" fillId="9" borderId="16" xfId="0" applyFont="1" applyFill="1" applyBorder="1" applyAlignment="1">
      <alignment horizontal="center" vertical="center"/>
    </xf>
    <xf numFmtId="0" fontId="48" fillId="2" borderId="2" xfId="0" applyFont="1" applyFill="1" applyBorder="1" applyAlignment="1">
      <alignment horizontal="center" vertical="center"/>
    </xf>
    <xf numFmtId="0" fontId="48" fillId="2" borderId="24" xfId="0" applyFont="1" applyFill="1" applyBorder="1" applyAlignment="1">
      <alignment horizontal="center" vertical="center"/>
    </xf>
    <xf numFmtId="0" fontId="48" fillId="2" borderId="16" xfId="0" applyFont="1" applyFill="1" applyBorder="1" applyAlignment="1">
      <alignment horizontal="center" vertical="center"/>
    </xf>
    <xf numFmtId="0" fontId="31" fillId="2" borderId="0" xfId="0" applyFont="1" applyFill="1" applyAlignment="1">
      <alignment horizontal="center" vertical="center" wrapText="1"/>
    </xf>
    <xf numFmtId="0" fontId="31" fillId="2" borderId="0" xfId="0" applyFont="1" applyFill="1" applyAlignment="1">
      <alignment horizontal="right" vertical="center"/>
    </xf>
    <xf numFmtId="0" fontId="29" fillId="2" borderId="1" xfId="0" applyFont="1" applyFill="1" applyBorder="1" applyAlignment="1" applyProtection="1">
      <alignment horizontal="center" vertical="center" wrapText="1"/>
      <protection locked="0"/>
    </xf>
    <xf numFmtId="0" fontId="24" fillId="2" borderId="1" xfId="0" applyFont="1" applyFill="1" applyBorder="1" applyAlignment="1">
      <alignment vertical="center" wrapText="1"/>
    </xf>
    <xf numFmtId="1" fontId="19" fillId="2" borderId="1" xfId="0" applyNumberFormat="1" applyFont="1" applyFill="1" applyBorder="1" applyAlignment="1">
      <alignment horizontal="center" vertical="center" wrapText="1"/>
    </xf>
    <xf numFmtId="0" fontId="45" fillId="2" borderId="2" xfId="0" applyFont="1" applyFill="1" applyBorder="1" applyAlignment="1">
      <alignment horizontal="center" vertical="center"/>
    </xf>
    <xf numFmtId="0" fontId="45" fillId="2" borderId="24" xfId="0" applyFont="1" applyFill="1" applyBorder="1" applyAlignment="1">
      <alignment horizontal="center" vertical="center"/>
    </xf>
    <xf numFmtId="0" fontId="45" fillId="2" borderId="16" xfId="0" applyFont="1" applyFill="1" applyBorder="1" applyAlignment="1">
      <alignment horizontal="center" vertical="center"/>
    </xf>
    <xf numFmtId="14" fontId="48" fillId="2" borderId="2" xfId="0" applyNumberFormat="1" applyFont="1" applyFill="1" applyBorder="1" applyAlignment="1">
      <alignment horizontal="center" vertical="center"/>
    </xf>
    <xf numFmtId="0" fontId="15" fillId="2" borderId="2" xfId="0" applyFont="1" applyFill="1" applyBorder="1" applyAlignment="1">
      <alignment horizontal="center" vertical="center"/>
    </xf>
    <xf numFmtId="0" fontId="15" fillId="2" borderId="24" xfId="0" applyFont="1" applyFill="1" applyBorder="1" applyAlignment="1">
      <alignment horizontal="center" vertical="center"/>
    </xf>
    <xf numFmtId="0" fontId="15" fillId="2" borderId="16" xfId="0" applyFont="1" applyFill="1" applyBorder="1" applyAlignment="1">
      <alignment horizontal="center" vertical="center"/>
    </xf>
    <xf numFmtId="165" fontId="35" fillId="0" borderId="8" xfId="0" applyNumberFormat="1" applyFont="1" applyBorder="1" applyAlignment="1">
      <alignment horizontal="center" vertical="center" wrapText="1"/>
    </xf>
    <xf numFmtId="0" fontId="17" fillId="0" borderId="44" xfId="0" applyFont="1" applyBorder="1" applyAlignment="1">
      <alignment horizontal="right" vertical="center"/>
    </xf>
    <xf numFmtId="0" fontId="14" fillId="0" borderId="47" xfId="0" applyFont="1" applyBorder="1" applyAlignment="1">
      <alignment horizontal="right"/>
    </xf>
    <xf numFmtId="0" fontId="16" fillId="3" borderId="40" xfId="0" applyFont="1" applyFill="1" applyBorder="1" applyAlignment="1">
      <alignment horizontal="center" vertical="center" wrapText="1"/>
    </xf>
    <xf numFmtId="0" fontId="34" fillId="0" borderId="42" xfId="0" applyFont="1" applyBorder="1" applyAlignment="1">
      <alignment horizontal="right" vertical="center"/>
    </xf>
    <xf numFmtId="165" fontId="35" fillId="0" borderId="8" xfId="0" applyNumberFormat="1" applyFont="1" applyBorder="1" applyAlignment="1" applyProtection="1">
      <alignment horizontal="center" vertical="center" wrapText="1"/>
      <protection locked="0"/>
    </xf>
    <xf numFmtId="0" fontId="26" fillId="0" borderId="2" xfId="0" applyFont="1" applyBorder="1" applyAlignment="1">
      <alignment horizontal="left" vertical="center"/>
    </xf>
    <xf numFmtId="0" fontId="26" fillId="0" borderId="24" xfId="0" applyFont="1" applyBorder="1" applyAlignment="1">
      <alignment horizontal="left" vertical="center"/>
    </xf>
    <xf numFmtId="0" fontId="26" fillId="0" borderId="16" xfId="0" applyFont="1" applyBorder="1" applyAlignment="1">
      <alignment horizontal="left" vertical="center"/>
    </xf>
    <xf numFmtId="0" fontId="26" fillId="0" borderId="1" xfId="0" applyFont="1" applyBorder="1" applyAlignment="1">
      <alignment horizontal="left" vertical="center"/>
    </xf>
    <xf numFmtId="0" fontId="14" fillId="0" borderId="4" xfId="0" applyFont="1" applyBorder="1" applyAlignment="1">
      <alignment horizontal="right" vertical="center"/>
    </xf>
    <xf numFmtId="0" fontId="14" fillId="0" borderId="4" xfId="0" applyFont="1" applyBorder="1" applyAlignment="1">
      <alignment horizontal="right" vertical="center" wrapText="1"/>
    </xf>
    <xf numFmtId="0" fontId="14" fillId="3" borderId="38" xfId="0" applyFont="1" applyFill="1" applyBorder="1" applyAlignment="1">
      <alignment horizontal="center"/>
    </xf>
    <xf numFmtId="0" fontId="16" fillId="0" borderId="38" xfId="0" applyFont="1" applyBorder="1" applyAlignment="1">
      <alignment horizontal="center" vertical="center"/>
    </xf>
    <xf numFmtId="0" fontId="14" fillId="0" borderId="43" xfId="0" applyFont="1" applyBorder="1" applyAlignment="1">
      <alignment horizontal="center" vertical="top"/>
    </xf>
    <xf numFmtId="0" fontId="24" fillId="0" borderId="1" xfId="0" applyFont="1" applyBorder="1" applyAlignment="1">
      <alignment horizontal="center" vertical="center" wrapText="1"/>
    </xf>
    <xf numFmtId="0" fontId="33" fillId="0" borderId="40" xfId="0" applyFont="1" applyBorder="1" applyAlignment="1">
      <alignment horizontal="center" vertical="center" wrapText="1"/>
    </xf>
    <xf numFmtId="0" fontId="33" fillId="0" borderId="38" xfId="0" applyFont="1" applyBorder="1" applyAlignment="1">
      <alignment horizontal="center" vertical="center" wrapText="1"/>
    </xf>
    <xf numFmtId="0" fontId="17" fillId="0" borderId="40" xfId="0" applyFont="1" applyBorder="1" applyAlignment="1">
      <alignment horizontal="center" vertical="center" wrapText="1"/>
    </xf>
    <xf numFmtId="0" fontId="26" fillId="3" borderId="40" xfId="0" applyFont="1" applyFill="1" applyBorder="1" applyAlignment="1">
      <alignment horizontal="center" vertical="center"/>
    </xf>
    <xf numFmtId="0" fontId="14" fillId="3" borderId="38" xfId="0" applyFont="1" applyFill="1" applyBorder="1" applyAlignment="1">
      <alignment horizontal="center" vertical="center"/>
    </xf>
    <xf numFmtId="0" fontId="19" fillId="0" borderId="55" xfId="0" applyFont="1" applyBorder="1" applyAlignment="1">
      <alignment horizontal="center" vertical="center"/>
    </xf>
    <xf numFmtId="0" fontId="14" fillId="10" borderId="56" xfId="0" applyFont="1" applyFill="1" applyBorder="1" applyAlignment="1">
      <alignment horizontal="center"/>
    </xf>
    <xf numFmtId="0" fontId="14" fillId="10" borderId="47" xfId="0" applyFont="1" applyFill="1" applyBorder="1" applyAlignment="1">
      <alignment horizontal="center"/>
    </xf>
    <xf numFmtId="0" fontId="14" fillId="10" borderId="41" xfId="0" applyFont="1" applyFill="1" applyBorder="1" applyAlignment="1">
      <alignment horizontal="center"/>
    </xf>
    <xf numFmtId="0" fontId="14" fillId="10" borderId="0" xfId="0" applyFont="1" applyFill="1" applyAlignment="1">
      <alignment horizontal="center"/>
    </xf>
    <xf numFmtId="0" fontId="30" fillId="10" borderId="0" xfId="0" applyFont="1" applyFill="1" applyAlignment="1">
      <alignment horizontal="left" vertical="center"/>
    </xf>
    <xf numFmtId="0" fontId="30" fillId="10" borderId="42" xfId="0" applyFont="1" applyFill="1" applyBorder="1" applyAlignment="1">
      <alignment horizontal="left" vertical="center"/>
    </xf>
    <xf numFmtId="0" fontId="46" fillId="10" borderId="0" xfId="0" applyFont="1" applyFill="1" applyAlignment="1">
      <alignment horizontal="left" vertical="center"/>
    </xf>
    <xf numFmtId="0" fontId="46" fillId="10" borderId="42" xfId="0" applyFont="1" applyFill="1" applyBorder="1" applyAlignment="1">
      <alignment horizontal="left" vertical="center"/>
    </xf>
    <xf numFmtId="0" fontId="30" fillId="10" borderId="47" xfId="0" applyFont="1" applyFill="1" applyBorder="1" applyAlignment="1">
      <alignment horizontal="center" vertical="center"/>
    </xf>
    <xf numFmtId="0" fontId="30" fillId="10" borderId="57" xfId="0" applyFont="1" applyFill="1" applyBorder="1" applyAlignment="1">
      <alignment horizontal="center" vertical="center"/>
    </xf>
    <xf numFmtId="0" fontId="45" fillId="10" borderId="47" xfId="0" applyFont="1" applyFill="1" applyBorder="1" applyAlignment="1">
      <alignment horizontal="center" vertical="center"/>
    </xf>
    <xf numFmtId="0" fontId="45" fillId="10" borderId="57" xfId="0" applyFont="1" applyFill="1" applyBorder="1" applyAlignment="1">
      <alignment horizontal="center" vertical="center"/>
    </xf>
    <xf numFmtId="0" fontId="46" fillId="10" borderId="0" xfId="0" applyFont="1" applyFill="1" applyAlignment="1">
      <alignment horizontal="center" vertical="center"/>
    </xf>
    <xf numFmtId="0" fontId="46" fillId="10" borderId="42" xfId="0" applyFont="1" applyFill="1" applyBorder="1" applyAlignment="1">
      <alignment horizontal="center" vertical="center"/>
    </xf>
    <xf numFmtId="0" fontId="39" fillId="0" borderId="40" xfId="2" applyFont="1" applyBorder="1" applyAlignment="1">
      <alignment horizontal="left" vertical="center" wrapText="1"/>
    </xf>
    <xf numFmtId="0" fontId="42" fillId="0" borderId="49" xfId="2" applyFont="1" applyBorder="1" applyAlignment="1">
      <alignment horizontal="right"/>
    </xf>
    <xf numFmtId="0" fontId="40" fillId="0" borderId="39" xfId="2" applyFont="1" applyBorder="1" applyAlignment="1">
      <alignment horizontal="left" vertical="center" wrapText="1"/>
    </xf>
    <xf numFmtId="0" fontId="40" fillId="0" borderId="39" xfId="2" applyFont="1" applyBorder="1" applyAlignment="1">
      <alignment horizontal="left" vertical="top" wrapText="1"/>
    </xf>
    <xf numFmtId="0" fontId="39" fillId="0" borderId="40" xfId="2" applyFont="1" applyBorder="1" applyAlignment="1">
      <alignment vertical="center" wrapText="1"/>
    </xf>
    <xf numFmtId="0" fontId="39" fillId="0" borderId="39" xfId="2" applyFont="1" applyBorder="1" applyAlignment="1">
      <alignment horizontal="left" vertical="center" wrapText="1"/>
    </xf>
    <xf numFmtId="0" fontId="37" fillId="0" borderId="7" xfId="2" applyFont="1" applyBorder="1" applyAlignment="1">
      <alignment horizontal="center" vertical="center" wrapText="1"/>
    </xf>
    <xf numFmtId="0" fontId="38" fillId="0" borderId="39" xfId="2" applyFont="1" applyBorder="1" applyAlignment="1">
      <alignment horizontal="center" vertical="center" wrapText="1"/>
    </xf>
  </cellXfs>
  <cellStyles count="3">
    <cellStyle name="Hipervínculo" xfId="1" builtinId="8"/>
    <cellStyle name="Normal" xfId="0" builtinId="0"/>
    <cellStyle name="Normal 2" xfId="2" xr:uid="{00000000-0005-0000-0000-000002000000}"/>
  </cellStyles>
  <dxfs count="22">
    <dxf>
      <border diagonalUp="0" diagonalDown="0">
        <left style="thin">
          <color auto="1"/>
        </left>
        <right style="thin">
          <color auto="1"/>
        </right>
        <top style="thin">
          <color auto="1"/>
        </top>
        <bottom style="thin">
          <color auto="1"/>
        </bottom>
      </border>
    </dxf>
    <dxf>
      <font>
        <strike val="0"/>
        <outline val="0"/>
        <shadow val="0"/>
        <u val="none"/>
        <vertAlign val="baseline"/>
        <sz val="17"/>
        <color auto="1"/>
        <name val="Arial Narrow"/>
        <scheme val="none"/>
      </font>
      <border diagonalUp="0" diagonalDown="0" outline="0">
        <left style="thin">
          <color auto="1"/>
        </left>
        <right style="medium">
          <color auto="1"/>
        </right>
        <top style="medium">
          <color auto="1"/>
        </top>
        <bottom style="medium">
          <color auto="1"/>
        </bottom>
      </border>
    </dxf>
    <dxf>
      <font>
        <strike val="0"/>
        <outline val="0"/>
        <shadow val="0"/>
        <u val="none"/>
        <vertAlign val="baseline"/>
        <sz val="17"/>
        <color auto="1"/>
        <name val="Arial Narrow"/>
        <scheme val="none"/>
      </font>
      <numFmt numFmtId="0" formatCode="General"/>
    </dxf>
    <dxf>
      <font>
        <strike val="0"/>
        <outline val="0"/>
        <shadow val="0"/>
        <u val="none"/>
        <vertAlign val="baseline"/>
        <sz val="17"/>
        <color auto="1"/>
        <name val="Arial Narrow"/>
        <scheme val="none"/>
      </font>
      <border outline="0">
        <right style="thin">
          <color auto="1"/>
        </right>
      </border>
    </dxf>
    <dxf>
      <font>
        <strike val="0"/>
        <outline val="0"/>
        <shadow val="0"/>
        <u val="none"/>
        <vertAlign val="baseline"/>
        <sz val="17"/>
        <color auto="1"/>
        <name val="Arial Narrow"/>
        <scheme val="none"/>
      </font>
    </dxf>
    <dxf>
      <font>
        <strike val="0"/>
        <outline val="0"/>
        <shadow val="0"/>
        <u val="none"/>
        <vertAlign val="baseline"/>
        <sz val="17"/>
        <color auto="1"/>
        <name val="Arial Narrow"/>
        <scheme val="none"/>
      </font>
    </dxf>
    <dxf>
      <font>
        <strike val="0"/>
        <outline val="0"/>
        <shadow val="0"/>
        <u val="none"/>
        <vertAlign val="baseline"/>
        <sz val="17"/>
        <color auto="1"/>
        <name val="Arial Narrow"/>
        <scheme val="none"/>
      </font>
    </dxf>
    <dxf>
      <font>
        <strike val="0"/>
        <outline val="0"/>
        <shadow val="0"/>
        <u val="none"/>
        <vertAlign val="baseline"/>
        <sz val="17"/>
        <color auto="1"/>
        <name val="Arial Narrow"/>
        <scheme val="none"/>
      </font>
    </dxf>
    <dxf>
      <font>
        <strike val="0"/>
        <outline val="0"/>
        <shadow val="0"/>
        <u val="none"/>
        <vertAlign val="baseline"/>
        <sz val="17"/>
        <color auto="1"/>
        <name val="Arial Narrow"/>
        <scheme val="none"/>
      </font>
    </dxf>
    <dxf>
      <font>
        <strike val="0"/>
        <outline val="0"/>
        <shadow val="0"/>
        <u val="none"/>
        <vertAlign val="baseline"/>
        <sz val="17"/>
        <color auto="1"/>
        <name val="Arial Narrow"/>
        <scheme val="none"/>
      </font>
    </dxf>
    <dxf>
      <font>
        <strike val="0"/>
        <outline val="0"/>
        <shadow val="0"/>
        <u val="none"/>
        <vertAlign val="baseline"/>
        <sz val="17"/>
        <color auto="1"/>
        <name val="Arial Narrow"/>
        <scheme val="none"/>
      </font>
    </dxf>
    <dxf>
      <font>
        <strike val="0"/>
        <outline val="0"/>
        <shadow val="0"/>
        <u val="none"/>
        <vertAlign val="baseline"/>
        <sz val="17"/>
        <color auto="1"/>
        <name val="Arial Narrow"/>
        <scheme val="none"/>
      </font>
    </dxf>
    <dxf>
      <font>
        <strike val="0"/>
        <outline val="0"/>
        <shadow val="0"/>
        <u val="none"/>
        <vertAlign val="baseline"/>
        <sz val="17"/>
        <color auto="1"/>
        <name val="Arial Narrow"/>
        <scheme val="none"/>
      </font>
    </dxf>
    <dxf>
      <font>
        <strike val="0"/>
        <outline val="0"/>
        <shadow val="0"/>
        <u val="none"/>
        <vertAlign val="baseline"/>
        <sz val="17"/>
        <color auto="1"/>
        <name val="Arial Narrow"/>
        <scheme val="none"/>
      </font>
    </dxf>
    <dxf>
      <font>
        <strike val="0"/>
        <outline val="0"/>
        <shadow val="0"/>
        <u val="none"/>
        <vertAlign val="baseline"/>
        <sz val="17"/>
        <color auto="1"/>
        <name val="Arial Narrow"/>
        <scheme val="none"/>
      </font>
    </dxf>
    <dxf>
      <font>
        <strike val="0"/>
        <outline val="0"/>
        <shadow val="0"/>
        <u val="none"/>
        <vertAlign val="baseline"/>
        <sz val="17"/>
        <color auto="1"/>
        <name val="Arial Narrow"/>
        <scheme val="none"/>
      </font>
    </dxf>
    <dxf>
      <font>
        <strike val="0"/>
        <outline val="0"/>
        <shadow val="0"/>
        <u val="none"/>
        <vertAlign val="baseline"/>
        <sz val="17"/>
        <color auto="1"/>
        <name val="Arial Narrow"/>
        <scheme val="none"/>
      </font>
    </dxf>
    <dxf>
      <font>
        <strike val="0"/>
        <outline val="0"/>
        <shadow val="0"/>
        <u val="none"/>
        <vertAlign val="baseline"/>
        <sz val="17"/>
        <color auto="1"/>
        <name val="Arial Narrow"/>
        <scheme val="none"/>
      </font>
    </dxf>
    <dxf>
      <font>
        <strike val="0"/>
        <outline val="0"/>
        <shadow val="0"/>
        <u val="none"/>
        <vertAlign val="baseline"/>
        <sz val="17"/>
        <color auto="1"/>
        <name val="Arial Narrow"/>
        <scheme val="none"/>
      </font>
      <alignment horizontal="left" textRotation="0" indent="0" justifyLastLine="0" shrinkToFit="0" readingOrder="0"/>
    </dxf>
    <dxf>
      <font>
        <strike val="0"/>
        <outline val="0"/>
        <shadow val="0"/>
        <u val="none"/>
        <vertAlign val="baseline"/>
        <sz val="17"/>
        <color auto="1"/>
        <name val="Arial Narrow"/>
        <scheme val="none"/>
      </font>
    </dxf>
    <dxf>
      <font>
        <strike val="0"/>
        <outline val="0"/>
        <shadow val="0"/>
        <u val="none"/>
        <vertAlign val="baseline"/>
        <sz val="17"/>
        <color auto="1"/>
        <name val="Arial Narrow"/>
        <scheme val="none"/>
      </font>
      <border diagonalUp="0" diagonalDown="0" outline="0">
        <left style="medium">
          <color auto="1"/>
        </left>
        <right/>
        <top style="thin">
          <color auto="1"/>
        </top>
        <bottom style="thin">
          <color auto="1"/>
        </bottom>
      </border>
    </dxf>
    <dxf>
      <font>
        <strike val="0"/>
        <outline val="0"/>
        <shadow val="0"/>
        <u val="none"/>
        <vertAlign val="baseline"/>
        <sz val="17"/>
        <color auto="1"/>
        <name val="Arial Narrow"/>
        <scheme val="none"/>
      </font>
    </dxf>
  </dxfs>
  <tableStyles count="0" defaultTableStyle="TableStyleMedium2" defaultPivotStyle="PivotStyleLight16"/>
  <colors>
    <indexedColors>
      <rgbColor rgb="FF000000"/>
      <rgbColor rgb="FFFFFFFF"/>
      <rgbColor rgb="FFC0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5B9BD5"/>
      <rgbColor rgb="FF993366"/>
      <rgbColor rgb="FFFFFFCC"/>
      <rgbColor rgb="FFDEEBF7"/>
      <rgbColor rgb="FF660066"/>
      <rgbColor rgb="FFFF8080"/>
      <rgbColor rgb="FF0563C1"/>
      <rgbColor rgb="FFBDD7EE"/>
      <rgbColor rgb="FF000080"/>
      <rgbColor rgb="FFFF00FF"/>
      <rgbColor rgb="FFFFFF00"/>
      <rgbColor rgb="FF00FFFF"/>
      <rgbColor rgb="FF800080"/>
      <rgbColor rgb="FF800000"/>
      <rgbColor rgb="FF008080"/>
      <rgbColor rgb="FF0000FF"/>
      <rgbColor rgb="FF00B0F0"/>
      <rgbColor rgb="FFCCFFFF"/>
      <rgbColor rgb="FFCCFFCC"/>
      <rgbColor rgb="FFFFFF99"/>
      <rgbColor rgb="FF9DC3E6"/>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emf"/></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36405</xdr:colOff>
      <xdr:row>1</xdr:row>
      <xdr:rowOff>232440</xdr:rowOff>
    </xdr:from>
    <xdr:to>
      <xdr:col>2</xdr:col>
      <xdr:colOff>1404058</xdr:colOff>
      <xdr:row>3</xdr:row>
      <xdr:rowOff>226219</xdr:rowOff>
    </xdr:to>
    <xdr:pic>
      <xdr:nvPicPr>
        <xdr:cNvPr id="3" name="Imagen 2">
          <a:extLst>
            <a:ext uri="{FF2B5EF4-FFF2-40B4-BE49-F238E27FC236}">
              <a16:creationId xmlns:a16="http://schemas.microsoft.com/office/drawing/2014/main" id="{4ECDD694-A940-4887-A93D-C0769419E1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8874" y="399128"/>
          <a:ext cx="1367653" cy="7438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369720</xdr:colOff>
      <xdr:row>1</xdr:row>
      <xdr:rowOff>56160</xdr:rowOff>
    </xdr:from>
    <xdr:to>
      <xdr:col>4</xdr:col>
      <xdr:colOff>3600</xdr:colOff>
      <xdr:row>3</xdr:row>
      <xdr:rowOff>122400</xdr:rowOff>
    </xdr:to>
    <xdr:pic>
      <xdr:nvPicPr>
        <xdr:cNvPr id="2" name="Imagen 7">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a:xfrm>
          <a:off x="531000" y="208440"/>
          <a:ext cx="771120" cy="333000"/>
        </a:xfrm>
        <a:prstGeom prst="rect">
          <a:avLst/>
        </a:prstGeom>
        <a:ln w="0">
          <a:noFill/>
        </a:ln>
      </xdr:spPr>
    </xdr:pic>
    <xdr:clientData/>
  </xdr:twoCellAnchor>
  <xdr:twoCellAnchor editAs="oneCell">
    <xdr:from>
      <xdr:col>16</xdr:col>
      <xdr:colOff>369720</xdr:colOff>
      <xdr:row>1</xdr:row>
      <xdr:rowOff>45000</xdr:rowOff>
    </xdr:from>
    <xdr:to>
      <xdr:col>19</xdr:col>
      <xdr:colOff>3600</xdr:colOff>
      <xdr:row>3</xdr:row>
      <xdr:rowOff>111240</xdr:rowOff>
    </xdr:to>
    <xdr:pic>
      <xdr:nvPicPr>
        <xdr:cNvPr id="3" name="Imagen 8">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a:stretch/>
      </xdr:blipFill>
      <xdr:spPr>
        <a:xfrm>
          <a:off x="5523840" y="197280"/>
          <a:ext cx="771480" cy="333000"/>
        </a:xfrm>
        <a:prstGeom prst="rect">
          <a:avLst/>
        </a:prstGeom>
        <a:ln w="0">
          <a:noFill/>
        </a:ln>
      </xdr:spPr>
    </xdr:pic>
    <xdr:clientData/>
  </xdr:twoCellAnchor>
  <xdr:twoCellAnchor editAs="oneCell">
    <xdr:from>
      <xdr:col>1</xdr:col>
      <xdr:colOff>380880</xdr:colOff>
      <xdr:row>17</xdr:row>
      <xdr:rowOff>67320</xdr:rowOff>
    </xdr:from>
    <xdr:to>
      <xdr:col>4</xdr:col>
      <xdr:colOff>14760</xdr:colOff>
      <xdr:row>20</xdr:row>
      <xdr:rowOff>3674</xdr:rowOff>
    </xdr:to>
    <xdr:pic>
      <xdr:nvPicPr>
        <xdr:cNvPr id="4" name="Imagen 9">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a:stretch/>
      </xdr:blipFill>
      <xdr:spPr>
        <a:xfrm>
          <a:off x="542160" y="4543920"/>
          <a:ext cx="771120" cy="333000"/>
        </a:xfrm>
        <a:prstGeom prst="rect">
          <a:avLst/>
        </a:prstGeom>
        <a:ln w="0">
          <a:noFill/>
        </a:ln>
      </xdr:spPr>
    </xdr:pic>
    <xdr:clientData/>
  </xdr:twoCellAnchor>
  <xdr:twoCellAnchor editAs="oneCell">
    <xdr:from>
      <xdr:col>16</xdr:col>
      <xdr:colOff>313920</xdr:colOff>
      <xdr:row>17</xdr:row>
      <xdr:rowOff>56160</xdr:rowOff>
    </xdr:from>
    <xdr:to>
      <xdr:col>18</xdr:col>
      <xdr:colOff>283680</xdr:colOff>
      <xdr:row>19</xdr:row>
      <xdr:rowOff>122400</xdr:rowOff>
    </xdr:to>
    <xdr:pic>
      <xdr:nvPicPr>
        <xdr:cNvPr id="5" name="Imagen 10">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1"/>
        <a:stretch/>
      </xdr:blipFill>
      <xdr:spPr>
        <a:xfrm>
          <a:off x="5468040" y="4532760"/>
          <a:ext cx="754920" cy="333000"/>
        </a:xfrm>
        <a:prstGeom prst="rect">
          <a:avLst/>
        </a:prstGeom>
        <a:ln w="0">
          <a:noFill/>
        </a:ln>
      </xdr:spPr>
    </xdr:pic>
    <xdr:clientData/>
  </xdr:twoCellAnchor>
  <xdr:twoCellAnchor editAs="oneCell">
    <xdr:from>
      <xdr:col>1</xdr:col>
      <xdr:colOff>336240</xdr:colOff>
      <xdr:row>33</xdr:row>
      <xdr:rowOff>17640</xdr:rowOff>
    </xdr:from>
    <xdr:to>
      <xdr:col>3</xdr:col>
      <xdr:colOff>306000</xdr:colOff>
      <xdr:row>35</xdr:row>
      <xdr:rowOff>83880</xdr:rowOff>
    </xdr:to>
    <xdr:pic>
      <xdr:nvPicPr>
        <xdr:cNvPr id="6" name="Imagen 11">
          <a:extLst>
            <a:ext uri="{FF2B5EF4-FFF2-40B4-BE49-F238E27FC236}">
              <a16:creationId xmlns:a16="http://schemas.microsoft.com/office/drawing/2014/main" id="{00000000-0008-0000-0100-000006000000}"/>
            </a:ext>
          </a:extLst>
        </xdr:cNvPr>
        <xdr:cNvPicPr/>
      </xdr:nvPicPr>
      <xdr:blipFill>
        <a:blip xmlns:r="http://schemas.openxmlformats.org/officeDocument/2006/relationships" r:embed="rId1"/>
        <a:stretch/>
      </xdr:blipFill>
      <xdr:spPr>
        <a:xfrm>
          <a:off x="497520" y="8865000"/>
          <a:ext cx="754560" cy="333000"/>
        </a:xfrm>
        <a:prstGeom prst="rect">
          <a:avLst/>
        </a:prstGeom>
        <a:ln w="0">
          <a:noFill/>
        </a:ln>
      </xdr:spPr>
    </xdr:pic>
    <xdr:clientData/>
  </xdr:twoCellAnchor>
  <xdr:twoCellAnchor editAs="oneCell">
    <xdr:from>
      <xdr:col>16</xdr:col>
      <xdr:colOff>313920</xdr:colOff>
      <xdr:row>33</xdr:row>
      <xdr:rowOff>6120</xdr:rowOff>
    </xdr:from>
    <xdr:to>
      <xdr:col>18</xdr:col>
      <xdr:colOff>283680</xdr:colOff>
      <xdr:row>35</xdr:row>
      <xdr:rowOff>72360</xdr:rowOff>
    </xdr:to>
    <xdr:pic>
      <xdr:nvPicPr>
        <xdr:cNvPr id="7" name="Imagen 12">
          <a:extLst>
            <a:ext uri="{FF2B5EF4-FFF2-40B4-BE49-F238E27FC236}">
              <a16:creationId xmlns:a16="http://schemas.microsoft.com/office/drawing/2014/main" id="{00000000-0008-0000-0100-000007000000}"/>
            </a:ext>
          </a:extLst>
        </xdr:cNvPr>
        <xdr:cNvPicPr/>
      </xdr:nvPicPr>
      <xdr:blipFill>
        <a:blip xmlns:r="http://schemas.openxmlformats.org/officeDocument/2006/relationships" r:embed="rId1"/>
        <a:stretch/>
      </xdr:blipFill>
      <xdr:spPr>
        <a:xfrm>
          <a:off x="5468040" y="8853480"/>
          <a:ext cx="754920" cy="333000"/>
        </a:xfrm>
        <a:prstGeom prst="rect">
          <a:avLst/>
        </a:prstGeom>
        <a:ln w="0">
          <a:noFill/>
        </a:ln>
      </xdr:spPr>
    </xdr:pic>
    <xdr:clientData/>
  </xdr:twoCellAnchor>
  <xdr:twoCellAnchor editAs="oneCell">
    <xdr:from>
      <xdr:col>1</xdr:col>
      <xdr:colOff>680</xdr:colOff>
      <xdr:row>0</xdr:row>
      <xdr:rowOff>142193</xdr:rowOff>
    </xdr:from>
    <xdr:to>
      <xdr:col>14</xdr:col>
      <xdr:colOff>9525</xdr:colOff>
      <xdr:row>4</xdr:row>
      <xdr:rowOff>4763</xdr:rowOff>
    </xdr:to>
    <xdr:pic>
      <xdr:nvPicPr>
        <xdr:cNvPr id="9" name="Imagen 8">
          <a:extLst>
            <a:ext uri="{FF2B5EF4-FFF2-40B4-BE49-F238E27FC236}">
              <a16:creationId xmlns:a16="http://schemas.microsoft.com/office/drawing/2014/main" id="{1ECB5F8C-3A2E-A6CB-C0F8-121ABAC4AFB2}"/>
            </a:ext>
          </a:extLst>
        </xdr:cNvPr>
        <xdr:cNvPicPr>
          <a:picLocks noChangeAspect="1"/>
        </xdr:cNvPicPr>
      </xdr:nvPicPr>
      <xdr:blipFill>
        <a:blip xmlns:r="http://schemas.openxmlformats.org/officeDocument/2006/relationships" r:embed="rId2"/>
        <a:stretch>
          <a:fillRect/>
        </a:stretch>
      </xdr:blipFill>
      <xdr:spPr>
        <a:xfrm>
          <a:off x="153080" y="142193"/>
          <a:ext cx="4447495" cy="415020"/>
        </a:xfrm>
        <a:prstGeom prst="rect">
          <a:avLst/>
        </a:prstGeom>
      </xdr:spPr>
    </xdr:pic>
    <xdr:clientData/>
  </xdr:twoCellAnchor>
  <xdr:twoCellAnchor editAs="oneCell">
    <xdr:from>
      <xdr:col>15</xdr:col>
      <xdr:colOff>139473</xdr:colOff>
      <xdr:row>0</xdr:row>
      <xdr:rowOff>142193</xdr:rowOff>
    </xdr:from>
    <xdr:to>
      <xdr:col>29</xdr:col>
      <xdr:colOff>5442</xdr:colOff>
      <xdr:row>4</xdr:row>
      <xdr:rowOff>4763</xdr:rowOff>
    </xdr:to>
    <xdr:pic>
      <xdr:nvPicPr>
        <xdr:cNvPr id="10" name="Imagen 9">
          <a:extLst>
            <a:ext uri="{FF2B5EF4-FFF2-40B4-BE49-F238E27FC236}">
              <a16:creationId xmlns:a16="http://schemas.microsoft.com/office/drawing/2014/main" id="{1148B64C-7B04-41C1-BC37-ED9414C1478A}"/>
            </a:ext>
          </a:extLst>
        </xdr:cNvPr>
        <xdr:cNvPicPr>
          <a:picLocks noChangeAspect="1"/>
        </xdr:cNvPicPr>
      </xdr:nvPicPr>
      <xdr:blipFill>
        <a:blip xmlns:r="http://schemas.openxmlformats.org/officeDocument/2006/relationships" r:embed="rId2"/>
        <a:stretch>
          <a:fillRect/>
        </a:stretch>
      </xdr:blipFill>
      <xdr:spPr>
        <a:xfrm>
          <a:off x="4867955" y="142193"/>
          <a:ext cx="4444773" cy="420463"/>
        </a:xfrm>
        <a:prstGeom prst="rect">
          <a:avLst/>
        </a:prstGeom>
      </xdr:spPr>
    </xdr:pic>
    <xdr:clientData/>
  </xdr:twoCellAnchor>
  <xdr:twoCellAnchor editAs="oneCell">
    <xdr:from>
      <xdr:col>0</xdr:col>
      <xdr:colOff>146277</xdr:colOff>
      <xdr:row>16</xdr:row>
      <xdr:rowOff>142193</xdr:rowOff>
    </xdr:from>
    <xdr:to>
      <xdr:col>14</xdr:col>
      <xdr:colOff>5443</xdr:colOff>
      <xdr:row>20</xdr:row>
      <xdr:rowOff>4763</xdr:rowOff>
    </xdr:to>
    <xdr:pic>
      <xdr:nvPicPr>
        <xdr:cNvPr id="11" name="Imagen 10">
          <a:extLst>
            <a:ext uri="{FF2B5EF4-FFF2-40B4-BE49-F238E27FC236}">
              <a16:creationId xmlns:a16="http://schemas.microsoft.com/office/drawing/2014/main" id="{D5D6D21F-0A90-4E0A-B037-94CF3A87B1FE}"/>
            </a:ext>
          </a:extLst>
        </xdr:cNvPr>
        <xdr:cNvPicPr>
          <a:picLocks noChangeAspect="1"/>
        </xdr:cNvPicPr>
      </xdr:nvPicPr>
      <xdr:blipFill>
        <a:blip xmlns:r="http://schemas.openxmlformats.org/officeDocument/2006/relationships" r:embed="rId2"/>
        <a:stretch>
          <a:fillRect/>
        </a:stretch>
      </xdr:blipFill>
      <xdr:spPr>
        <a:xfrm>
          <a:off x="146277" y="4476068"/>
          <a:ext cx="4444773" cy="420463"/>
        </a:xfrm>
        <a:prstGeom prst="rect">
          <a:avLst/>
        </a:prstGeom>
      </xdr:spPr>
    </xdr:pic>
    <xdr:clientData/>
  </xdr:twoCellAnchor>
  <xdr:twoCellAnchor editAs="oneCell">
    <xdr:from>
      <xdr:col>16</xdr:col>
      <xdr:colOff>6124</xdr:colOff>
      <xdr:row>16</xdr:row>
      <xdr:rowOff>144914</xdr:rowOff>
    </xdr:from>
    <xdr:to>
      <xdr:col>29</xdr:col>
      <xdr:colOff>14968</xdr:colOff>
      <xdr:row>20</xdr:row>
      <xdr:rowOff>7484</xdr:rowOff>
    </xdr:to>
    <xdr:pic>
      <xdr:nvPicPr>
        <xdr:cNvPr id="12" name="Imagen 11">
          <a:extLst>
            <a:ext uri="{FF2B5EF4-FFF2-40B4-BE49-F238E27FC236}">
              <a16:creationId xmlns:a16="http://schemas.microsoft.com/office/drawing/2014/main" id="{9C251CA2-BEF0-456C-94C2-06DD392E3D74}"/>
            </a:ext>
          </a:extLst>
        </xdr:cNvPr>
        <xdr:cNvPicPr>
          <a:picLocks noChangeAspect="1"/>
        </xdr:cNvPicPr>
      </xdr:nvPicPr>
      <xdr:blipFill>
        <a:blip xmlns:r="http://schemas.openxmlformats.org/officeDocument/2006/relationships" r:embed="rId2"/>
        <a:stretch>
          <a:fillRect/>
        </a:stretch>
      </xdr:blipFill>
      <xdr:spPr>
        <a:xfrm>
          <a:off x="4877481" y="4478789"/>
          <a:ext cx="4444773" cy="420463"/>
        </a:xfrm>
        <a:prstGeom prst="rect">
          <a:avLst/>
        </a:prstGeom>
      </xdr:spPr>
    </xdr:pic>
    <xdr:clientData/>
  </xdr:twoCellAnchor>
  <xdr:twoCellAnchor editAs="oneCell">
    <xdr:from>
      <xdr:col>16</xdr:col>
      <xdr:colOff>2042</xdr:colOff>
      <xdr:row>32</xdr:row>
      <xdr:rowOff>140832</xdr:rowOff>
    </xdr:from>
    <xdr:to>
      <xdr:col>29</xdr:col>
      <xdr:colOff>10886</xdr:colOff>
      <xdr:row>36</xdr:row>
      <xdr:rowOff>3402</xdr:rowOff>
    </xdr:to>
    <xdr:pic>
      <xdr:nvPicPr>
        <xdr:cNvPr id="13" name="Imagen 12">
          <a:extLst>
            <a:ext uri="{FF2B5EF4-FFF2-40B4-BE49-F238E27FC236}">
              <a16:creationId xmlns:a16="http://schemas.microsoft.com/office/drawing/2014/main" id="{BD3CC6E5-785F-4B07-8B6F-168741281401}"/>
            </a:ext>
          </a:extLst>
        </xdr:cNvPr>
        <xdr:cNvPicPr>
          <a:picLocks noChangeAspect="1"/>
        </xdr:cNvPicPr>
      </xdr:nvPicPr>
      <xdr:blipFill>
        <a:blip xmlns:r="http://schemas.openxmlformats.org/officeDocument/2006/relationships" r:embed="rId2"/>
        <a:stretch>
          <a:fillRect/>
        </a:stretch>
      </xdr:blipFill>
      <xdr:spPr>
        <a:xfrm>
          <a:off x="4873399" y="8828993"/>
          <a:ext cx="4444773" cy="420463"/>
        </a:xfrm>
        <a:prstGeom prst="rect">
          <a:avLst/>
        </a:prstGeom>
      </xdr:spPr>
    </xdr:pic>
    <xdr:clientData/>
  </xdr:twoCellAnchor>
  <xdr:twoCellAnchor editAs="oneCell">
    <xdr:from>
      <xdr:col>1</xdr:col>
      <xdr:colOff>4763</xdr:colOff>
      <xdr:row>33</xdr:row>
      <xdr:rowOff>678</xdr:rowOff>
    </xdr:from>
    <xdr:to>
      <xdr:col>14</xdr:col>
      <xdr:colOff>13608</xdr:colOff>
      <xdr:row>36</xdr:row>
      <xdr:rowOff>12926</xdr:rowOff>
    </xdr:to>
    <xdr:pic>
      <xdr:nvPicPr>
        <xdr:cNvPr id="14" name="Imagen 13">
          <a:extLst>
            <a:ext uri="{FF2B5EF4-FFF2-40B4-BE49-F238E27FC236}">
              <a16:creationId xmlns:a16="http://schemas.microsoft.com/office/drawing/2014/main" id="{BFB05B85-0B85-4671-9ECD-93C0B5B946B0}"/>
            </a:ext>
          </a:extLst>
        </xdr:cNvPr>
        <xdr:cNvPicPr>
          <a:picLocks noChangeAspect="1"/>
        </xdr:cNvPicPr>
      </xdr:nvPicPr>
      <xdr:blipFill>
        <a:blip xmlns:r="http://schemas.openxmlformats.org/officeDocument/2006/relationships" r:embed="rId2"/>
        <a:stretch>
          <a:fillRect/>
        </a:stretch>
      </xdr:blipFill>
      <xdr:spPr>
        <a:xfrm>
          <a:off x="154442" y="8838517"/>
          <a:ext cx="4444773" cy="42046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6802</xdr:colOff>
      <xdr:row>0</xdr:row>
      <xdr:rowOff>0</xdr:rowOff>
    </xdr:from>
    <xdr:to>
      <xdr:col>7</xdr:col>
      <xdr:colOff>4762</xdr:colOff>
      <xdr:row>3</xdr:row>
      <xdr:rowOff>60128</xdr:rowOff>
    </xdr:to>
    <xdr:pic>
      <xdr:nvPicPr>
        <xdr:cNvPr id="5" name="Imagen 4">
          <a:extLst>
            <a:ext uri="{FF2B5EF4-FFF2-40B4-BE49-F238E27FC236}">
              <a16:creationId xmlns:a16="http://schemas.microsoft.com/office/drawing/2014/main" id="{F02525E8-DE26-4E1E-A9CF-BA0A438941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8802" y="0"/>
          <a:ext cx="4674735" cy="4030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4762</xdr:colOff>
      <xdr:row>0</xdr:row>
      <xdr:rowOff>0</xdr:rowOff>
    </xdr:from>
    <xdr:to>
      <xdr:col>16</xdr:col>
      <xdr:colOff>0</xdr:colOff>
      <xdr:row>3</xdr:row>
      <xdr:rowOff>60128</xdr:rowOff>
    </xdr:to>
    <xdr:pic>
      <xdr:nvPicPr>
        <xdr:cNvPr id="2" name="Imagen 1">
          <a:extLst>
            <a:ext uri="{FF2B5EF4-FFF2-40B4-BE49-F238E27FC236}">
              <a16:creationId xmlns:a16="http://schemas.microsoft.com/office/drawing/2014/main" id="{E7D82BCF-845E-4A6E-95CA-3718D95E5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29287" y="0"/>
          <a:ext cx="4681538" cy="4030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719640</xdr:colOff>
      <xdr:row>0</xdr:row>
      <xdr:rowOff>0</xdr:rowOff>
    </xdr:from>
    <xdr:to>
      <xdr:col>2</xdr:col>
      <xdr:colOff>719280</xdr:colOff>
      <xdr:row>0</xdr:row>
      <xdr:rowOff>634680</xdr:rowOff>
    </xdr:to>
    <xdr:pic>
      <xdr:nvPicPr>
        <xdr:cNvPr id="9" name="Imagen 2">
          <a:extLst>
            <a:ext uri="{FF2B5EF4-FFF2-40B4-BE49-F238E27FC236}">
              <a16:creationId xmlns:a16="http://schemas.microsoft.com/office/drawing/2014/main" id="{00000000-0008-0000-0300-000009000000}"/>
            </a:ext>
          </a:extLst>
        </xdr:cNvPr>
        <xdr:cNvPicPr/>
      </xdr:nvPicPr>
      <xdr:blipFill>
        <a:blip xmlns:r="http://schemas.openxmlformats.org/officeDocument/2006/relationships" r:embed="rId1"/>
        <a:stretch/>
      </xdr:blipFill>
      <xdr:spPr>
        <a:xfrm>
          <a:off x="719640" y="0"/>
          <a:ext cx="1609920" cy="634680"/>
        </a:xfrm>
        <a:prstGeom prst="rect">
          <a:avLst/>
        </a:prstGeom>
        <a:ln w="0">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INVENTARIO" displayName="INVENTARIO" ref="B16:U27" totalsRowShown="0" dataDxfId="21">
  <tableColumns count="20">
    <tableColumn id="1" xr3:uid="{00000000-0010-0000-0000-000001000000}" name="Numero" dataDxfId="20"/>
    <tableColumn id="2" xr3:uid="{00000000-0010-0000-0000-000002000000}" name="Código" dataDxfId="19"/>
    <tableColumn id="3" xr3:uid="{00000000-0010-0000-0000-000003000000}" name="Nombre" dataDxfId="18"/>
    <tableColumn id="4" xr3:uid="{00000000-0010-0000-0000-000004000000}" name="Identificación" dataDxfId="17"/>
    <tableColumn id="5" xr3:uid="{00000000-0010-0000-0000-000005000000}" name="Incial" dataDxfId="16"/>
    <tableColumn id="6" xr3:uid="{00000000-0010-0000-0000-000006000000}" name="final" dataDxfId="15"/>
    <tableColumn id="7" xr3:uid="{00000000-0010-0000-0000-000007000000}" name="Fisico" dataDxfId="14"/>
    <tableColumn id="8" xr3:uid="{00000000-0010-0000-0000-000008000000}" name="Electronico" dataDxfId="13"/>
    <tableColumn id="9" xr3:uid="{00000000-0010-0000-0000-000009000000}" name="Caja" dataDxfId="12"/>
    <tableColumn id="10" xr3:uid="{00000000-0010-0000-0000-00000A000000}" name="Carpeta" dataDxfId="11"/>
    <tableColumn id="11" xr3:uid="{00000000-0010-0000-0000-00000B000000}" name="tomo" dataDxfId="10"/>
    <tableColumn id="12" xr3:uid="{00000000-0010-0000-0000-00000C000000}" name="Folios" dataDxfId="9"/>
    <tableColumn id="13" xr3:uid="{00000000-0010-0000-0000-00000D000000}" name="Tipo" dataDxfId="8"/>
    <tableColumn id="14" xr3:uid="{00000000-0010-0000-0000-00000E000000}" name="Cantidad" dataDxfId="7"/>
    <tableColumn id="15" xr3:uid="{00000000-0010-0000-0000-00000F000000}" name="Ubicación" dataDxfId="6"/>
    <tableColumn id="16" xr3:uid="{00000000-0010-0000-0000-000010000000}" name="Cantidad Doc" dataDxfId="5"/>
    <tableColumn id="17" xr3:uid="{00000000-0010-0000-0000-000011000000}" name="Tamaño Doc" dataDxfId="4"/>
    <tableColumn id="18" xr3:uid="{00000000-0010-0000-0000-000012000000}" name="frecuencia" dataDxfId="3"/>
    <tableColumn id="19" xr3:uid="{00000000-0010-0000-0000-000013000000}" name="indice" dataDxfId="2">
      <calculatedColumnFormula>IF($T$17="","",$T$17)</calculatedColumnFormula>
    </tableColumn>
    <tableColumn id="20" xr3:uid="{00000000-0010-0000-0000-000014000000}" name="notas" dataDxfId="1"/>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GRUPOS" displayName="GRUPOS" ref="A1:B52" totalsRowShown="0">
  <autoFilter ref="A1:B52" xr:uid="{00000000-0009-0000-0100-000001000000}"/>
  <tableColumns count="2">
    <tableColumn id="1" xr3:uid="{00000000-0010-0000-0100-000001000000}" name="CODIGO"/>
    <tableColumn id="2" xr3:uid="{00000000-0010-0000-0100-000002000000}" name="OFICINAS"/>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indicedeclasi" displayName="indicedeclasi" ref="K3:K6" totalsRowShown="0">
  <autoFilter ref="K3:K6" xr:uid="{00000000-0009-0000-0100-000002000000}"/>
  <tableColumns count="1">
    <tableColumn id="1" xr3:uid="{00000000-0010-0000-0200-000001000000}" name="indice"/>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OFICINAS" displayName="OFICINAS" ref="L1:N52" totalsRowShown="0">
  <autoFilter ref="L1:N52" xr:uid="{00000000-0009-0000-0100-000004000000}"/>
  <tableColumns count="3">
    <tableColumn id="1" xr3:uid="{00000000-0010-0000-0300-000001000000}" name="OFICIS"/>
    <tableColumn id="2" xr3:uid="{00000000-0010-0000-0300-000002000000}" name="COD"/>
    <tableColumn id="3" xr3:uid="{00000000-0010-0000-0300-000003000000}" name="HALLAR"/>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SERIECOMPLETA" displayName="SERIECOMPLETA" ref="AI2:AJ383" totalsRowShown="0">
  <autoFilter ref="AI2:AJ383" xr:uid="{00000000-0009-0000-0100-000005000000}"/>
  <tableColumns count="2">
    <tableColumn id="1" xr3:uid="{00000000-0010-0000-0400-000001000000}" name="CODIGO"/>
    <tableColumn id="2" xr3:uid="{00000000-0010-0000-0400-000002000000}" name="SERIES"/>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SERIES" displayName="SERIES" ref="D1:E35" totalsRowShown="0">
  <autoFilter ref="D1:E35" xr:uid="{00000000-0009-0000-0100-000006000000}"/>
  <tableColumns count="2">
    <tableColumn id="1" xr3:uid="{00000000-0010-0000-0500-000001000000}" name="CODIGO"/>
    <tableColumn id="2" xr3:uid="{00000000-0010-0000-0500-000002000000}" name="SERIE"/>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SUBSERIES" displayName="SUBSERIES" ref="G1:H190" totalsRowShown="0">
  <autoFilter ref="G1:H190" xr:uid="{00000000-0009-0000-0100-000007000000}"/>
  <tableColumns count="2">
    <tableColumn id="1" xr3:uid="{00000000-0010-0000-0600-000001000000}" name="CODIGO"/>
    <tableColumn id="2" xr3:uid="{00000000-0010-0000-0600-000002000000}" name="SUBSERIE"/>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a7" displayName="Tabla7" ref="AF3:AF10" totalsRowShown="0">
  <autoFilter ref="AF3:AF10" xr:uid="{00000000-0009-0000-0100-000008000000}"/>
  <tableColumns count="1">
    <tableColumn id="1" xr3:uid="{00000000-0010-0000-0700-000001000000}" name="LISTAINVENTARIOS"/>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printerSettings" Target="../printerSettings/printerSettings5.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2:XFC33"/>
  <sheetViews>
    <sheetView showGridLines="0" tabSelected="1" view="pageBreakPreview" zoomScale="80" zoomScaleNormal="80" zoomScaleSheetLayoutView="80" zoomScalePageLayoutView="80" workbookViewId="0">
      <selection activeCell="D9" sqref="D9:G9"/>
    </sheetView>
  </sheetViews>
  <sheetFormatPr baseColWidth="10" defaultColWidth="0" defaultRowHeight="12.75" x14ac:dyDescent="0.2"/>
  <cols>
    <col min="1" max="1" width="3.28515625" style="1" customWidth="1"/>
    <col min="2" max="2" width="7.28515625" style="1" customWidth="1"/>
    <col min="3" max="3" width="29.5703125" style="1" customWidth="1"/>
    <col min="4" max="4" width="58.85546875" style="144" customWidth="1"/>
    <col min="5" max="5" width="18" style="1" customWidth="1"/>
    <col min="6" max="7" width="13" style="1" customWidth="1"/>
    <col min="8" max="8" width="10.5703125" style="1" customWidth="1"/>
    <col min="9" max="9" width="10.85546875" style="1" customWidth="1"/>
    <col min="10" max="10" width="5.85546875" style="1" bestFit="1" customWidth="1"/>
    <col min="11" max="11" width="9.28515625" style="2" customWidth="1"/>
    <col min="12" max="12" width="13.28515625" style="1" customWidth="1"/>
    <col min="13" max="13" width="8.85546875" style="1" customWidth="1"/>
    <col min="14" max="14" width="9.5703125" style="1" customWidth="1"/>
    <col min="15" max="15" width="10.28515625" style="1" customWidth="1"/>
    <col min="16" max="19" width="15.28515625" style="1" customWidth="1"/>
    <col min="20" max="20" width="10.85546875" style="1" customWidth="1"/>
    <col min="21" max="21" width="22.42578125" style="1" customWidth="1"/>
    <col min="22" max="22" width="1.85546875" style="1" customWidth="1"/>
    <col min="23" max="26" width="11.5703125" style="1" hidden="1" customWidth="1"/>
    <col min="27" max="181" width="0" style="1" hidden="1" customWidth="1"/>
    <col min="182" max="16381" width="11.42578125" style="1" hidden="1"/>
    <col min="16382" max="16382" width="22.28515625" style="1" hidden="1"/>
    <col min="16383" max="16383" width="20.5703125" style="1" hidden="1"/>
    <col min="16384" max="16384" width="0.7109375" style="1" customWidth="1"/>
  </cols>
  <sheetData>
    <row r="2" spans="1:22" ht="37.5" customHeight="1" x14ac:dyDescent="0.2">
      <c r="B2" s="162"/>
      <c r="C2" s="162"/>
      <c r="D2" s="160" t="s">
        <v>0</v>
      </c>
      <c r="E2" s="160"/>
      <c r="F2" s="160"/>
      <c r="G2" s="160"/>
      <c r="H2" s="160"/>
      <c r="I2" s="160"/>
      <c r="J2" s="160"/>
      <c r="K2" s="160"/>
      <c r="L2" s="160"/>
      <c r="M2" s="160"/>
      <c r="N2" s="160"/>
      <c r="O2" s="160"/>
      <c r="P2" s="160"/>
      <c r="Q2" s="160"/>
      <c r="R2" s="160"/>
      <c r="S2" s="160"/>
      <c r="T2" s="160"/>
      <c r="U2" s="160"/>
      <c r="V2" s="160"/>
    </row>
    <row r="3" spans="1:22" ht="21.75" customHeight="1" x14ac:dyDescent="0.2">
      <c r="B3" s="162"/>
      <c r="C3" s="162"/>
      <c r="D3" s="163" t="s">
        <v>1157</v>
      </c>
      <c r="E3" s="164"/>
      <c r="F3" s="164"/>
      <c r="G3" s="164"/>
      <c r="H3" s="164"/>
      <c r="I3" s="164"/>
      <c r="J3" s="164"/>
      <c r="K3" s="164"/>
      <c r="L3" s="164"/>
      <c r="M3" s="164"/>
      <c r="N3" s="164"/>
      <c r="O3" s="164"/>
      <c r="P3" s="164"/>
      <c r="Q3" s="164"/>
      <c r="R3" s="164"/>
      <c r="S3" s="164"/>
      <c r="T3" s="164"/>
      <c r="U3" s="164"/>
      <c r="V3" s="165"/>
    </row>
    <row r="4" spans="1:22" ht="36.75" customHeight="1" x14ac:dyDescent="0.2">
      <c r="B4" s="162"/>
      <c r="C4" s="162"/>
      <c r="D4" s="160" t="s">
        <v>1</v>
      </c>
      <c r="E4" s="160"/>
      <c r="F4" s="161" t="s">
        <v>2</v>
      </c>
      <c r="G4" s="161"/>
      <c r="H4" s="161"/>
      <c r="I4" s="160" t="s">
        <v>3</v>
      </c>
      <c r="J4" s="160"/>
      <c r="K4" s="160"/>
      <c r="L4" s="160"/>
      <c r="M4" s="160"/>
      <c r="N4" s="161">
        <v>0</v>
      </c>
      <c r="O4" s="161"/>
      <c r="P4" s="161"/>
      <c r="Q4" s="161"/>
      <c r="R4" s="160" t="s">
        <v>4</v>
      </c>
      <c r="S4" s="160"/>
      <c r="T4" s="166">
        <v>46185</v>
      </c>
      <c r="U4" s="167"/>
      <c r="V4" s="168"/>
    </row>
    <row r="6" spans="1:22" s="3" customFormat="1" ht="34.5" customHeight="1" x14ac:dyDescent="0.3">
      <c r="B6" s="188" t="s">
        <v>5</v>
      </c>
      <c r="C6" s="188"/>
      <c r="D6" s="200" t="s">
        <v>6</v>
      </c>
      <c r="E6" s="200"/>
      <c r="F6" s="200"/>
      <c r="G6" s="200"/>
      <c r="H6" s="4"/>
      <c r="I6" s="4"/>
      <c r="J6" s="4"/>
      <c r="K6" s="5"/>
      <c r="L6" s="6"/>
      <c r="M6" s="6"/>
      <c r="N6" s="6"/>
      <c r="O6" s="6"/>
      <c r="P6" s="201" t="s">
        <v>7</v>
      </c>
      <c r="Q6" s="201"/>
      <c r="R6" s="201"/>
      <c r="S6" s="201"/>
      <c r="T6" s="7"/>
      <c r="U6" s="8"/>
    </row>
    <row r="7" spans="1:22" s="3" customFormat="1" ht="34.5" customHeight="1" x14ac:dyDescent="0.25">
      <c r="B7" s="188" t="s">
        <v>8</v>
      </c>
      <c r="C7" s="188"/>
      <c r="D7" s="189" t="s">
        <v>6</v>
      </c>
      <c r="E7" s="189"/>
      <c r="F7" s="189"/>
      <c r="G7" s="189"/>
      <c r="H7" s="9" t="str">
        <f>SUBSTITUTE(D8," ","_")</f>
        <v/>
      </c>
      <c r="I7" s="10"/>
      <c r="J7" s="11"/>
      <c r="K7" s="12"/>
      <c r="L7" s="13"/>
      <c r="M7" s="14"/>
      <c r="N7" s="14"/>
      <c r="O7" s="14"/>
      <c r="P7" s="15" t="s">
        <v>9</v>
      </c>
      <c r="Q7" s="16" t="s">
        <v>10</v>
      </c>
      <c r="R7" s="16" t="s">
        <v>11</v>
      </c>
      <c r="S7" s="15" t="s">
        <v>12</v>
      </c>
      <c r="T7" s="13"/>
      <c r="U7" s="17"/>
    </row>
    <row r="8" spans="1:22" s="3" customFormat="1" ht="34.5" customHeight="1" x14ac:dyDescent="0.25">
      <c r="B8" s="188" t="s">
        <v>13</v>
      </c>
      <c r="C8" s="188"/>
      <c r="D8" s="197"/>
      <c r="E8" s="197"/>
      <c r="F8" s="197"/>
      <c r="G8" s="197"/>
      <c r="H8" s="198" t="str">
        <f>IFERROR(CONCATENATE("Código: ",VLOOKUP(D8,OFICINAS[],2,FALSE())),"")</f>
        <v/>
      </c>
      <c r="I8" s="198"/>
      <c r="J8" s="18"/>
      <c r="K8" s="19"/>
      <c r="L8" s="19"/>
      <c r="M8" s="20"/>
      <c r="N8" s="20"/>
      <c r="O8" s="20"/>
      <c r="P8" s="21"/>
      <c r="Q8" s="22"/>
      <c r="R8" s="23"/>
      <c r="S8" s="24"/>
      <c r="T8" s="25"/>
      <c r="U8" s="17"/>
    </row>
    <row r="9" spans="1:22" s="3" customFormat="1" ht="34.5" customHeight="1" x14ac:dyDescent="0.25">
      <c r="B9" s="188" t="s">
        <v>14</v>
      </c>
      <c r="C9" s="188"/>
      <c r="D9" s="199"/>
      <c r="E9" s="199"/>
      <c r="F9" s="199"/>
      <c r="G9" s="199"/>
      <c r="H9" s="198" t="str">
        <f>IFERROR(CONCATENATE("Código: ",VLOOKUP(D9,OFICINAS[],2,FALSE())),"")</f>
        <v/>
      </c>
      <c r="I9" s="198"/>
      <c r="J9" s="18"/>
      <c r="K9" s="19"/>
      <c r="L9" s="19"/>
      <c r="M9" s="26"/>
      <c r="N9" s="26"/>
      <c r="O9" s="27"/>
      <c r="P9" s="187" t="s">
        <v>15</v>
      </c>
      <c r="Q9" s="187"/>
      <c r="R9" s="187"/>
      <c r="S9" s="187"/>
      <c r="T9" s="28"/>
      <c r="U9" s="17"/>
    </row>
    <row r="10" spans="1:22" s="3" customFormat="1" ht="34.5" customHeight="1" x14ac:dyDescent="0.25">
      <c r="B10" s="188" t="s">
        <v>16</v>
      </c>
      <c r="C10" s="188"/>
      <c r="D10" s="189"/>
      <c r="E10" s="189"/>
      <c r="F10" s="189"/>
      <c r="G10" s="189"/>
      <c r="H10" s="29" t="s">
        <v>17</v>
      </c>
      <c r="I10" s="29"/>
      <c r="J10" s="190"/>
      <c r="K10" s="190"/>
      <c r="L10" s="190"/>
      <c r="M10" s="191"/>
      <c r="N10" s="191"/>
      <c r="O10" s="191"/>
      <c r="P10" s="14"/>
      <c r="Q10" s="14"/>
      <c r="R10" s="14"/>
      <c r="S10" s="14"/>
      <c r="T10" s="30"/>
      <c r="U10" s="17"/>
    </row>
    <row r="11" spans="1:22" s="3" customFormat="1" ht="4.5" customHeight="1" thickBot="1" x14ac:dyDescent="0.3">
      <c r="B11" s="193"/>
      <c r="C11" s="193"/>
      <c r="D11" s="193"/>
      <c r="E11" s="193"/>
      <c r="F11" s="193"/>
      <c r="G11" s="193"/>
      <c r="H11" s="193"/>
      <c r="I11" s="193"/>
      <c r="J11" s="193"/>
      <c r="K11" s="193"/>
      <c r="L11" s="193"/>
      <c r="M11" s="193"/>
      <c r="N11" s="193"/>
      <c r="O11" s="193"/>
      <c r="P11" s="193"/>
      <c r="Q11" s="193"/>
      <c r="R11" s="193"/>
      <c r="S11" s="193"/>
      <c r="T11" s="193"/>
      <c r="U11" s="193"/>
    </row>
    <row r="12" spans="1:22" s="31" customFormat="1" ht="24" customHeight="1" thickBot="1" x14ac:dyDescent="0.3">
      <c r="A12" s="127"/>
      <c r="B12" s="194" t="s">
        <v>1158</v>
      </c>
      <c r="C12" s="196" t="s">
        <v>19</v>
      </c>
      <c r="D12" s="196" t="s">
        <v>20</v>
      </c>
      <c r="E12" s="179" t="s">
        <v>21</v>
      </c>
      <c r="F12" s="185" t="s">
        <v>22</v>
      </c>
      <c r="G12" s="185"/>
      <c r="H12" s="179" t="s">
        <v>23</v>
      </c>
      <c r="I12" s="179"/>
      <c r="J12" s="180" t="s">
        <v>24</v>
      </c>
      <c r="K12" s="180"/>
      <c r="L12" s="180"/>
      <c r="M12" s="180"/>
      <c r="N12" s="180"/>
      <c r="O12" s="180"/>
      <c r="P12" s="179" t="s">
        <v>25</v>
      </c>
      <c r="Q12" s="179"/>
      <c r="R12" s="179"/>
      <c r="S12" s="179" t="s">
        <v>26</v>
      </c>
      <c r="T12" s="179" t="s">
        <v>27</v>
      </c>
      <c r="U12" s="179" t="s">
        <v>28</v>
      </c>
    </row>
    <row r="13" spans="1:22" s="31" customFormat="1" ht="24" customHeight="1" thickBot="1" x14ac:dyDescent="0.3">
      <c r="A13" s="127"/>
      <c r="B13" s="194"/>
      <c r="C13" s="196"/>
      <c r="D13" s="196"/>
      <c r="E13" s="196"/>
      <c r="F13" s="185"/>
      <c r="G13" s="185"/>
      <c r="H13" s="179"/>
      <c r="I13" s="179"/>
      <c r="J13" s="180" t="s">
        <v>29</v>
      </c>
      <c r="K13" s="180"/>
      <c r="L13" s="180"/>
      <c r="M13" s="180"/>
      <c r="N13" s="180"/>
      <c r="O13" s="180"/>
      <c r="P13" s="179"/>
      <c r="Q13" s="179"/>
      <c r="R13" s="179"/>
      <c r="S13" s="179"/>
      <c r="T13" s="179"/>
      <c r="U13" s="179"/>
    </row>
    <row r="14" spans="1:22" s="31" customFormat="1" ht="20.25" customHeight="1" thickBot="1" x14ac:dyDescent="0.3">
      <c r="A14" s="127"/>
      <c r="B14" s="194"/>
      <c r="C14" s="196"/>
      <c r="D14" s="196"/>
      <c r="E14" s="196"/>
      <c r="F14" s="186" t="s">
        <v>30</v>
      </c>
      <c r="G14" s="185" t="s">
        <v>31</v>
      </c>
      <c r="H14" s="179" t="s">
        <v>32</v>
      </c>
      <c r="I14" s="178" t="s">
        <v>1159</v>
      </c>
      <c r="J14" s="179" t="s">
        <v>33</v>
      </c>
      <c r="K14" s="179"/>
      <c r="L14" s="179"/>
      <c r="M14" s="179"/>
      <c r="N14" s="178" t="s">
        <v>34</v>
      </c>
      <c r="O14" s="178"/>
      <c r="P14" s="180" t="s">
        <v>35</v>
      </c>
      <c r="Q14" s="192" t="s">
        <v>36</v>
      </c>
      <c r="R14" s="172" t="s">
        <v>37</v>
      </c>
      <c r="S14" s="179"/>
      <c r="T14" s="179"/>
      <c r="U14" s="179"/>
    </row>
    <row r="15" spans="1:22" s="31" customFormat="1" ht="51.75" customHeight="1" thickBot="1" x14ac:dyDescent="0.3">
      <c r="A15" s="127"/>
      <c r="B15" s="195"/>
      <c r="C15" s="179"/>
      <c r="D15" s="179"/>
      <c r="E15" s="179"/>
      <c r="F15" s="186"/>
      <c r="G15" s="185"/>
      <c r="H15" s="185"/>
      <c r="I15" s="178"/>
      <c r="J15" s="32" t="s">
        <v>38</v>
      </c>
      <c r="K15" s="35" t="s">
        <v>39</v>
      </c>
      <c r="L15" s="33" t="s">
        <v>40</v>
      </c>
      <c r="M15" s="34" t="s">
        <v>41</v>
      </c>
      <c r="N15" s="36" t="s">
        <v>42</v>
      </c>
      <c r="O15" s="34" t="s">
        <v>43</v>
      </c>
      <c r="P15" s="180"/>
      <c r="Q15" s="192"/>
      <c r="R15" s="172"/>
      <c r="S15" s="179"/>
      <c r="T15" s="179"/>
      <c r="U15" s="179"/>
    </row>
    <row r="16" spans="1:22" s="37" customFormat="1" ht="4.5" hidden="1" customHeight="1" x14ac:dyDescent="0.25">
      <c r="A16" s="128"/>
      <c r="B16" s="129" t="s">
        <v>44</v>
      </c>
      <c r="C16" s="38" t="s">
        <v>45</v>
      </c>
      <c r="D16" s="39" t="s">
        <v>46</v>
      </c>
      <c r="E16" s="39" t="s">
        <v>47</v>
      </c>
      <c r="F16" s="40" t="s">
        <v>48</v>
      </c>
      <c r="G16" s="40" t="s">
        <v>49</v>
      </c>
      <c r="H16" s="41" t="s">
        <v>50</v>
      </c>
      <c r="I16" s="41" t="s">
        <v>51</v>
      </c>
      <c r="J16" s="42" t="s">
        <v>52</v>
      </c>
      <c r="K16" s="42" t="s">
        <v>53</v>
      </c>
      <c r="L16" s="42" t="s">
        <v>54</v>
      </c>
      <c r="M16" s="42" t="s">
        <v>55</v>
      </c>
      <c r="N16" s="42" t="s">
        <v>56</v>
      </c>
      <c r="O16" s="42" t="s">
        <v>57</v>
      </c>
      <c r="P16" s="38" t="s">
        <v>58</v>
      </c>
      <c r="Q16" s="38" t="s">
        <v>59</v>
      </c>
      <c r="R16" s="38" t="s">
        <v>60</v>
      </c>
      <c r="S16" s="38" t="s">
        <v>61</v>
      </c>
      <c r="T16" s="38" t="s">
        <v>62</v>
      </c>
      <c r="U16" s="130" t="s">
        <v>63</v>
      </c>
    </row>
    <row r="17" spans="1:26" s="14" customFormat="1" ht="48" customHeight="1" x14ac:dyDescent="0.25">
      <c r="A17" s="131"/>
      <c r="B17" s="146"/>
      <c r="C17" s="147"/>
      <c r="D17" s="148"/>
      <c r="E17" s="148"/>
      <c r="F17" s="149"/>
      <c r="G17" s="149"/>
      <c r="H17" s="150"/>
      <c r="I17" s="150"/>
      <c r="J17" s="151"/>
      <c r="K17" s="151"/>
      <c r="L17" s="151"/>
      <c r="M17" s="151"/>
      <c r="N17" s="151"/>
      <c r="O17" s="151"/>
      <c r="P17" s="152"/>
      <c r="Q17" s="152"/>
      <c r="R17" s="152"/>
      <c r="S17" s="152"/>
      <c r="T17" s="159"/>
      <c r="U17" s="153"/>
      <c r="W17" s="4"/>
      <c r="X17" s="4"/>
      <c r="Y17" s="4"/>
      <c r="Z17" s="4"/>
    </row>
    <row r="18" spans="1:26" s="14" customFormat="1" ht="48" customHeight="1" x14ac:dyDescent="0.25">
      <c r="A18" s="131"/>
      <c r="B18" s="154"/>
      <c r="C18" s="145"/>
      <c r="D18" s="145"/>
      <c r="E18" s="154"/>
      <c r="F18" s="155"/>
      <c r="G18" s="155"/>
      <c r="H18" s="156"/>
      <c r="I18" s="151"/>
      <c r="J18" s="156"/>
      <c r="K18" s="157"/>
      <c r="L18" s="157"/>
      <c r="M18" s="157"/>
      <c r="N18" s="151"/>
      <c r="O18" s="157"/>
      <c r="P18" s="154"/>
      <c r="Q18" s="154"/>
      <c r="R18" s="154"/>
      <c r="S18" s="152"/>
      <c r="T18" s="159" t="str">
        <f t="shared" ref="T18:T27" si="0">IF($T$17="","",$T$17)</f>
        <v/>
      </c>
      <c r="U18" s="158"/>
      <c r="W18" s="4"/>
      <c r="X18" s="4"/>
      <c r="Y18" s="4"/>
      <c r="Z18" s="4"/>
    </row>
    <row r="19" spans="1:26" s="14" customFormat="1" ht="48" customHeight="1" x14ac:dyDescent="0.25">
      <c r="A19" s="131"/>
      <c r="B19" s="154"/>
      <c r="C19" s="145"/>
      <c r="D19" s="145"/>
      <c r="E19" s="154"/>
      <c r="F19" s="155"/>
      <c r="G19" s="155"/>
      <c r="H19" s="156"/>
      <c r="I19" s="151"/>
      <c r="J19" s="156"/>
      <c r="K19" s="157"/>
      <c r="L19" s="157"/>
      <c r="M19" s="157"/>
      <c r="N19" s="151"/>
      <c r="O19" s="157"/>
      <c r="P19" s="154"/>
      <c r="Q19" s="154"/>
      <c r="R19" s="154"/>
      <c r="S19" s="152"/>
      <c r="T19" s="159" t="str">
        <f t="shared" si="0"/>
        <v/>
      </c>
      <c r="U19" s="158"/>
      <c r="W19" s="4"/>
      <c r="X19" s="4"/>
      <c r="Y19" s="4"/>
      <c r="Z19" s="4"/>
    </row>
    <row r="20" spans="1:26" s="14" customFormat="1" ht="48" customHeight="1" x14ac:dyDescent="0.25">
      <c r="A20" s="131"/>
      <c r="B20" s="154"/>
      <c r="C20" s="145"/>
      <c r="D20" s="145"/>
      <c r="E20" s="154"/>
      <c r="F20" s="155"/>
      <c r="G20" s="155"/>
      <c r="H20" s="156"/>
      <c r="I20" s="151"/>
      <c r="J20" s="156"/>
      <c r="K20" s="157"/>
      <c r="L20" s="157"/>
      <c r="M20" s="157"/>
      <c r="N20" s="151"/>
      <c r="O20" s="157"/>
      <c r="P20" s="154"/>
      <c r="Q20" s="154"/>
      <c r="R20" s="154"/>
      <c r="S20" s="152"/>
      <c r="T20" s="159" t="str">
        <f t="shared" si="0"/>
        <v/>
      </c>
      <c r="U20" s="158"/>
      <c r="W20" s="4"/>
      <c r="X20" s="4"/>
      <c r="Y20" s="4"/>
      <c r="Z20" s="4"/>
    </row>
    <row r="21" spans="1:26" s="14" customFormat="1" ht="48" customHeight="1" x14ac:dyDescent="0.25">
      <c r="A21" s="131"/>
      <c r="B21" s="154"/>
      <c r="C21" s="145"/>
      <c r="D21" s="145"/>
      <c r="E21" s="154"/>
      <c r="F21" s="155"/>
      <c r="G21" s="155"/>
      <c r="H21" s="156"/>
      <c r="I21" s="151"/>
      <c r="J21" s="156"/>
      <c r="K21" s="157"/>
      <c r="L21" s="157"/>
      <c r="M21" s="157"/>
      <c r="N21" s="151"/>
      <c r="O21" s="157"/>
      <c r="P21" s="154"/>
      <c r="Q21" s="154"/>
      <c r="R21" s="154"/>
      <c r="S21" s="152"/>
      <c r="T21" s="159" t="str">
        <f t="shared" si="0"/>
        <v/>
      </c>
      <c r="U21" s="158"/>
      <c r="W21" s="4"/>
      <c r="X21" s="4"/>
      <c r="Y21" s="4"/>
      <c r="Z21" s="4"/>
    </row>
    <row r="22" spans="1:26" s="14" customFormat="1" ht="48" customHeight="1" x14ac:dyDescent="0.25">
      <c r="A22" s="131"/>
      <c r="B22" s="154"/>
      <c r="C22" s="145"/>
      <c r="D22" s="145"/>
      <c r="E22" s="154"/>
      <c r="F22" s="155"/>
      <c r="G22" s="155"/>
      <c r="H22" s="156"/>
      <c r="I22" s="151"/>
      <c r="J22" s="156"/>
      <c r="K22" s="157"/>
      <c r="L22" s="157"/>
      <c r="M22" s="157"/>
      <c r="N22" s="151"/>
      <c r="O22" s="157"/>
      <c r="P22" s="154"/>
      <c r="Q22" s="154"/>
      <c r="R22" s="154"/>
      <c r="S22" s="152"/>
      <c r="T22" s="159" t="str">
        <f>IF($T$17="","",$T$17)</f>
        <v/>
      </c>
      <c r="U22" s="158"/>
      <c r="W22" s="4"/>
      <c r="X22" s="4"/>
      <c r="Y22" s="4"/>
      <c r="Z22" s="4"/>
    </row>
    <row r="23" spans="1:26" s="14" customFormat="1" ht="48" customHeight="1" x14ac:dyDescent="0.25">
      <c r="A23" s="131"/>
      <c r="B23" s="154"/>
      <c r="C23" s="145"/>
      <c r="D23" s="145"/>
      <c r="E23" s="154"/>
      <c r="F23" s="155"/>
      <c r="G23" s="155"/>
      <c r="H23" s="156"/>
      <c r="I23" s="151"/>
      <c r="J23" s="156"/>
      <c r="K23" s="157"/>
      <c r="L23" s="157"/>
      <c r="M23" s="157"/>
      <c r="N23" s="151"/>
      <c r="O23" s="157"/>
      <c r="P23" s="154"/>
      <c r="Q23" s="154"/>
      <c r="R23" s="154"/>
      <c r="S23" s="152"/>
      <c r="T23" s="159" t="str">
        <f t="shared" si="0"/>
        <v/>
      </c>
      <c r="U23" s="158"/>
      <c r="W23" s="4"/>
      <c r="X23" s="4"/>
      <c r="Y23" s="4"/>
      <c r="Z23" s="4"/>
    </row>
    <row r="24" spans="1:26" s="14" customFormat="1" ht="48" customHeight="1" x14ac:dyDescent="0.25">
      <c r="A24" s="131"/>
      <c r="B24" s="154"/>
      <c r="C24" s="145"/>
      <c r="D24" s="145"/>
      <c r="E24" s="154"/>
      <c r="F24" s="155"/>
      <c r="G24" s="155"/>
      <c r="H24" s="156"/>
      <c r="I24" s="151"/>
      <c r="J24" s="156"/>
      <c r="K24" s="157"/>
      <c r="L24" s="157"/>
      <c r="M24" s="157"/>
      <c r="N24" s="151"/>
      <c r="O24" s="157"/>
      <c r="P24" s="154"/>
      <c r="Q24" s="154"/>
      <c r="R24" s="154"/>
      <c r="S24" s="152"/>
      <c r="T24" s="159" t="str">
        <f>IF($T$17="","",$T$17)</f>
        <v/>
      </c>
      <c r="U24" s="158"/>
      <c r="W24" s="4"/>
      <c r="X24" s="4"/>
      <c r="Y24" s="4"/>
      <c r="Z24" s="4"/>
    </row>
    <row r="25" spans="1:26" s="14" customFormat="1" ht="48" customHeight="1" x14ac:dyDescent="0.25">
      <c r="A25" s="131"/>
      <c r="B25" s="154"/>
      <c r="C25" s="145"/>
      <c r="D25" s="145"/>
      <c r="E25" s="154"/>
      <c r="F25" s="155"/>
      <c r="G25" s="155"/>
      <c r="H25" s="156"/>
      <c r="I25" s="151"/>
      <c r="J25" s="156"/>
      <c r="K25" s="157"/>
      <c r="L25" s="157"/>
      <c r="M25" s="157"/>
      <c r="N25" s="151"/>
      <c r="O25" s="157"/>
      <c r="P25" s="154"/>
      <c r="Q25" s="154"/>
      <c r="R25" s="154"/>
      <c r="S25" s="152"/>
      <c r="T25" s="159" t="str">
        <f>IF($T$17="","",$T$17)</f>
        <v/>
      </c>
      <c r="U25" s="158"/>
      <c r="W25" s="4"/>
      <c r="X25" s="4"/>
      <c r="Y25" s="4"/>
      <c r="Z25" s="4"/>
    </row>
    <row r="26" spans="1:26" s="14" customFormat="1" ht="48" customHeight="1" x14ac:dyDescent="0.25">
      <c r="A26" s="131"/>
      <c r="B26" s="154"/>
      <c r="C26" s="145"/>
      <c r="D26" s="145"/>
      <c r="E26" s="154"/>
      <c r="F26" s="155"/>
      <c r="G26" s="155"/>
      <c r="H26" s="156"/>
      <c r="I26" s="151"/>
      <c r="J26" s="156"/>
      <c r="K26" s="157"/>
      <c r="L26" s="157"/>
      <c r="M26" s="157"/>
      <c r="N26" s="151"/>
      <c r="O26" s="157"/>
      <c r="P26" s="154"/>
      <c r="Q26" s="154"/>
      <c r="R26" s="154"/>
      <c r="S26" s="152"/>
      <c r="T26" s="159" t="str">
        <f>IF($T$17="","",$T$17)</f>
        <v/>
      </c>
      <c r="U26" s="158"/>
      <c r="W26" s="4"/>
      <c r="X26" s="4"/>
      <c r="Y26" s="4"/>
      <c r="Z26" s="4"/>
    </row>
    <row r="27" spans="1:26" s="14" customFormat="1" ht="48" customHeight="1" x14ac:dyDescent="0.25">
      <c r="A27" s="131"/>
      <c r="B27" s="154"/>
      <c r="C27" s="145"/>
      <c r="D27" s="145"/>
      <c r="E27" s="154"/>
      <c r="F27" s="155"/>
      <c r="G27" s="155"/>
      <c r="H27" s="156"/>
      <c r="I27" s="151"/>
      <c r="J27" s="156"/>
      <c r="K27" s="157"/>
      <c r="L27" s="157"/>
      <c r="M27" s="157"/>
      <c r="N27" s="151"/>
      <c r="O27" s="157"/>
      <c r="P27" s="154"/>
      <c r="Q27" s="154"/>
      <c r="R27" s="154"/>
      <c r="S27" s="152"/>
      <c r="T27" s="159" t="str">
        <f t="shared" si="0"/>
        <v/>
      </c>
      <c r="U27" s="158"/>
      <c r="W27" s="4"/>
      <c r="X27" s="4"/>
      <c r="Y27" s="4"/>
      <c r="Z27" s="4"/>
    </row>
    <row r="28" spans="1:26" s="43" customFormat="1" ht="6.75" customHeight="1" thickBot="1" x14ac:dyDescent="0.25">
      <c r="B28" s="173"/>
      <c r="C28" s="173"/>
      <c r="D28" s="173"/>
      <c r="E28" s="173"/>
      <c r="F28" s="173"/>
      <c r="G28" s="173"/>
      <c r="H28" s="173"/>
      <c r="I28" s="173"/>
      <c r="J28" s="173"/>
      <c r="K28" s="173"/>
      <c r="L28" s="173"/>
      <c r="M28" s="173"/>
      <c r="N28" s="173"/>
      <c r="O28" s="173"/>
      <c r="P28" s="173"/>
      <c r="Q28" s="173"/>
      <c r="R28" s="173"/>
      <c r="S28" s="173"/>
      <c r="T28" s="173"/>
      <c r="U28" s="173"/>
    </row>
    <row r="29" spans="1:26" s="44" customFormat="1" ht="33" customHeight="1" thickTop="1" x14ac:dyDescent="0.2">
      <c r="B29" s="174" t="s">
        <v>64</v>
      </c>
      <c r="C29" s="174"/>
      <c r="D29" s="174"/>
      <c r="E29" s="45" t="s">
        <v>65</v>
      </c>
      <c r="F29" s="175"/>
      <c r="G29" s="175"/>
      <c r="H29" s="175"/>
      <c r="I29" s="175"/>
      <c r="J29" s="175"/>
      <c r="K29" s="176" t="str">
        <f>IF(D10="INVENTARIO POR DESVINCULACIÓN Y/O ENCARGO","V°B° Coordinador Gestión Documental","V°B° Encargado Dependencia por Gestión Documental")</f>
        <v>V°B° Encargado Dependencia por Gestión Documental</v>
      </c>
      <c r="L29" s="176"/>
      <c r="M29" s="176"/>
      <c r="N29" s="176"/>
      <c r="O29" s="176"/>
      <c r="P29" s="176"/>
      <c r="Q29" s="176"/>
      <c r="R29" s="177" t="s">
        <v>66</v>
      </c>
      <c r="S29" s="177"/>
      <c r="T29" s="177"/>
      <c r="U29" s="177"/>
    </row>
    <row r="30" spans="1:26" s="44" customFormat="1" ht="33" customHeight="1" x14ac:dyDescent="0.2">
      <c r="B30" s="183" t="s">
        <v>67</v>
      </c>
      <c r="C30" s="183"/>
      <c r="D30" s="183"/>
      <c r="E30" s="46" t="s">
        <v>67</v>
      </c>
      <c r="F30" s="47"/>
      <c r="G30" s="47"/>
      <c r="H30" s="47"/>
      <c r="I30" s="47"/>
      <c r="J30" s="48"/>
      <c r="K30" s="183" t="s">
        <v>68</v>
      </c>
      <c r="L30" s="183"/>
      <c r="M30" s="183"/>
      <c r="N30" s="183"/>
      <c r="O30" s="183"/>
      <c r="P30" s="183"/>
      <c r="Q30" s="183"/>
      <c r="R30" s="182" t="s">
        <v>67</v>
      </c>
      <c r="S30" s="182"/>
      <c r="T30" s="182"/>
      <c r="U30" s="182"/>
    </row>
    <row r="31" spans="1:26" s="44" customFormat="1" ht="33" customHeight="1" x14ac:dyDescent="0.2">
      <c r="B31" s="183" t="s">
        <v>69</v>
      </c>
      <c r="C31" s="183"/>
      <c r="D31" s="183"/>
      <c r="E31" s="46" t="s">
        <v>70</v>
      </c>
      <c r="F31" s="184"/>
      <c r="G31" s="184"/>
      <c r="H31" s="184"/>
      <c r="I31" s="184"/>
      <c r="J31" s="184"/>
      <c r="K31" s="183" t="s">
        <v>69</v>
      </c>
      <c r="L31" s="183"/>
      <c r="M31" s="183"/>
      <c r="N31" s="183"/>
      <c r="O31" s="183"/>
      <c r="P31" s="183"/>
      <c r="Q31" s="183"/>
      <c r="R31" s="182" t="s">
        <v>69</v>
      </c>
      <c r="S31" s="182"/>
      <c r="T31" s="182"/>
      <c r="U31" s="182"/>
    </row>
    <row r="32" spans="1:26" ht="33" customHeight="1" thickBot="1" x14ac:dyDescent="0.25">
      <c r="B32" s="169" t="s">
        <v>71</v>
      </c>
      <c r="C32" s="169"/>
      <c r="D32" s="169"/>
      <c r="E32" s="169" t="s">
        <v>71</v>
      </c>
      <c r="F32" s="169"/>
      <c r="G32" s="169"/>
      <c r="H32" s="169"/>
      <c r="I32" s="169"/>
      <c r="J32" s="169"/>
      <c r="K32" s="170" t="s">
        <v>71</v>
      </c>
      <c r="L32" s="170"/>
      <c r="M32" s="170"/>
      <c r="N32" s="170"/>
      <c r="O32" s="170"/>
      <c r="P32" s="170"/>
      <c r="Q32" s="170"/>
      <c r="R32" s="171" t="s">
        <v>71</v>
      </c>
      <c r="S32" s="171"/>
      <c r="T32" s="171"/>
      <c r="U32" s="171"/>
    </row>
    <row r="33" spans="2:21" ht="34.5" customHeight="1" thickTop="1" x14ac:dyDescent="0.2">
      <c r="B33" s="181" t="s">
        <v>72</v>
      </c>
      <c r="C33" s="181"/>
      <c r="D33" s="181"/>
      <c r="E33" s="181"/>
      <c r="F33" s="181"/>
      <c r="G33" s="181"/>
      <c r="H33" s="181"/>
      <c r="I33" s="181"/>
      <c r="J33" s="181"/>
      <c r="K33" s="181"/>
      <c r="L33" s="181"/>
      <c r="M33" s="181"/>
      <c r="N33" s="181"/>
      <c r="O33" s="181"/>
      <c r="P33" s="181"/>
      <c r="Q33" s="181"/>
      <c r="R33" s="181"/>
      <c r="S33" s="181"/>
      <c r="T33" s="181"/>
      <c r="U33" s="181"/>
    </row>
  </sheetData>
  <sheetProtection algorithmName="SHA-512" hashValue="URAUFXfSNsHcf3a9X5akXSaogsFALityTDO2FHHAIOSikU001AaAqZG8DvwsQ//cXAgNJUMSSFUZlWbulUjylg==" saltValue="qczMGK8JIfkWOkH2Y73Y5Q==" spinCount="100000" sheet="1" objects="1" scenarios="1" insertRows="0"/>
  <mergeCells count="64">
    <mergeCell ref="B6:C6"/>
    <mergeCell ref="D6:G6"/>
    <mergeCell ref="P6:S6"/>
    <mergeCell ref="B7:C7"/>
    <mergeCell ref="D7:G7"/>
    <mergeCell ref="B8:C8"/>
    <mergeCell ref="D8:G8"/>
    <mergeCell ref="H8:I8"/>
    <mergeCell ref="B9:C9"/>
    <mergeCell ref="D9:G9"/>
    <mergeCell ref="H9:I9"/>
    <mergeCell ref="F14:F15"/>
    <mergeCell ref="G14:G15"/>
    <mergeCell ref="H14:H15"/>
    <mergeCell ref="P9:S9"/>
    <mergeCell ref="B10:C10"/>
    <mergeCell ref="D10:G10"/>
    <mergeCell ref="J10:L10"/>
    <mergeCell ref="M10:O10"/>
    <mergeCell ref="N14:O14"/>
    <mergeCell ref="P14:P15"/>
    <mergeCell ref="Q14:Q15"/>
    <mergeCell ref="B11:U11"/>
    <mergeCell ref="B12:B15"/>
    <mergeCell ref="C12:C15"/>
    <mergeCell ref="D12:D15"/>
    <mergeCell ref="E12:E15"/>
    <mergeCell ref="T12:T15"/>
    <mergeCell ref="U12:U15"/>
    <mergeCell ref="J13:O13"/>
    <mergeCell ref="B33:U33"/>
    <mergeCell ref="R30:U30"/>
    <mergeCell ref="B31:D31"/>
    <mergeCell ref="F31:J31"/>
    <mergeCell ref="K31:Q31"/>
    <mergeCell ref="R31:U31"/>
    <mergeCell ref="B30:D30"/>
    <mergeCell ref="K30:Q30"/>
    <mergeCell ref="F12:G13"/>
    <mergeCell ref="H12:I13"/>
    <mergeCell ref="J12:O12"/>
    <mergeCell ref="P12:R13"/>
    <mergeCell ref="S12:S15"/>
    <mergeCell ref="B2:C4"/>
    <mergeCell ref="D2:V2"/>
    <mergeCell ref="D3:V3"/>
    <mergeCell ref="T4:V4"/>
    <mergeCell ref="B32:D32"/>
    <mergeCell ref="E32:J32"/>
    <mergeCell ref="K32:Q32"/>
    <mergeCell ref="R32:U32"/>
    <mergeCell ref="R14:R15"/>
    <mergeCell ref="B28:U28"/>
    <mergeCell ref="B29:D29"/>
    <mergeCell ref="F29:J29"/>
    <mergeCell ref="K29:Q29"/>
    <mergeCell ref="R29:U29"/>
    <mergeCell ref="I14:I15"/>
    <mergeCell ref="J14:M14"/>
    <mergeCell ref="D4:E4"/>
    <mergeCell ref="F4:H4"/>
    <mergeCell ref="I4:M4"/>
    <mergeCell ref="N4:Q4"/>
    <mergeCell ref="R4:S4"/>
  </mergeCells>
  <phoneticPr fontId="55" type="noConversion"/>
  <conditionalFormatting sqref="H10:O10">
    <cfRule type="expression" dxfId="0" priority="2">
      <formula>$D$10="INVENTARIO TRANSFERENCIA PRIMARIA"</formula>
    </cfRule>
  </conditionalFormatting>
  <dataValidations count="5">
    <dataValidation type="list" allowBlank="1" showInputMessage="1" showErrorMessage="1" sqref="D9:G9" xr:uid="{00000000-0002-0000-0000-000000000000}">
      <formula1>INDIRECT($H$7)</formula1>
      <formula2>0</formula2>
    </dataValidation>
    <dataValidation type="list" allowBlank="1" showInputMessage="1" showErrorMessage="1" errorTitle="Unidad Administrativa" error="Ingresa la oficina de la lista despeglable" sqref="D8:G8" xr:uid="{00000000-0002-0000-0000-000001000000}">
      <formula1>PRINCIPALES</formula1>
      <formula2>0</formula2>
    </dataValidation>
    <dataValidation type="list" allowBlank="1" showInputMessage="1" showErrorMessage="1" sqref="D10:G10" xr:uid="{00000000-0002-0000-0000-000002000000}">
      <formula1>LISTAINVENTARIOS</formula1>
      <formula2>0</formula2>
    </dataValidation>
    <dataValidation type="list" allowBlank="1" showInputMessage="1" showErrorMessage="1" sqref="T17" xr:uid="{00000000-0002-0000-0000-000003000000}">
      <formula1>"Publica,Publica Clasificada,Publica Reservada"</formula1>
    </dataValidation>
    <dataValidation type="custom" allowBlank="1" showInputMessage="1" showErrorMessage="1" error="La fecha final no puede ser menor que la fecha inicial" sqref="F18:G27" xr:uid="{00000000-0002-0000-0000-000004000000}">
      <formula1>F18&gt;=E18</formula1>
    </dataValidation>
  </dataValidations>
  <printOptions horizontalCentered="1"/>
  <pageMargins left="0.23622047244094491" right="0.23622047244094491" top="0.23622047244094491" bottom="0.62992125984251968" header="0.51181102362204722" footer="0.31496062992125984"/>
  <pageSetup paperSize="14" scale="49" orientation="landscape" r:id="rId1"/>
  <headerFooter>
    <oddFooter>&amp;LProceso: Gestión Documental GDO&amp;RPágina: &amp;P de &amp;N</oddFoot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48"/>
  <sheetViews>
    <sheetView showGridLines="0" view="pageBreakPreview" zoomScaleNormal="100" zoomScaleSheetLayoutView="100" zoomScalePageLayoutView="85" workbookViewId="0">
      <selection activeCell="G16" sqref="G16"/>
    </sheetView>
  </sheetViews>
  <sheetFormatPr baseColWidth="10" defaultColWidth="0" defaultRowHeight="16.5" zeroHeight="1" x14ac:dyDescent="0.3"/>
  <cols>
    <col min="1" max="1" width="2.28515625" style="49" customWidth="1"/>
    <col min="2" max="2" width="8.5703125" style="49" customWidth="1"/>
    <col min="3" max="3" width="2.5703125" style="49" customWidth="1"/>
    <col min="4" max="4" width="5" style="49" customWidth="1"/>
    <col min="5" max="5" width="4.7109375" style="49" customWidth="1"/>
    <col min="6" max="6" width="5.7109375" style="49" customWidth="1"/>
    <col min="7" max="7" width="4" style="49" customWidth="1"/>
    <col min="8" max="8" width="9.7109375" style="49" customWidth="1"/>
    <col min="9" max="9" width="4.42578125" style="49" customWidth="1"/>
    <col min="10" max="10" width="4.140625" style="49" customWidth="1"/>
    <col min="11" max="11" width="4.7109375" style="49" customWidth="1"/>
    <col min="12" max="13" width="4.140625" style="49" customWidth="1"/>
    <col min="14" max="14" width="4.7109375" style="49" customWidth="1"/>
    <col min="15" max="16" width="2.140625" style="49" customWidth="1"/>
    <col min="17" max="17" width="8.5703125" style="49" customWidth="1"/>
    <col min="18" max="18" width="2.5703125" style="49" customWidth="1"/>
    <col min="19" max="19" width="5" style="49" customWidth="1"/>
    <col min="20" max="20" width="4.7109375" style="49" customWidth="1"/>
    <col min="21" max="21" width="5.7109375" style="49" customWidth="1"/>
    <col min="22" max="22" width="4" style="49" customWidth="1"/>
    <col min="23" max="23" width="9.7109375" style="49" customWidth="1"/>
    <col min="24" max="24" width="4.42578125" style="49" customWidth="1"/>
    <col min="25" max="25" width="4.140625" style="49" customWidth="1"/>
    <col min="26" max="26" width="4.7109375" style="49" customWidth="1"/>
    <col min="27" max="28" width="4.140625" style="49" customWidth="1"/>
    <col min="29" max="29" width="4.7109375" style="49" customWidth="1"/>
    <col min="30" max="30" width="2.140625" style="50" customWidth="1"/>
    <col min="31" max="31" width="0.140625" style="49" customWidth="1"/>
    <col min="32" max="16384" width="11.42578125" style="49" hidden="1"/>
  </cols>
  <sheetData>
    <row r="1" spans="1:33" s="52" customFormat="1" ht="12" customHeight="1" x14ac:dyDescent="0.3">
      <c r="A1" s="51"/>
      <c r="P1" s="51"/>
      <c r="AD1" s="53"/>
    </row>
    <row r="2" spans="1:33" ht="10.5" customHeight="1" x14ac:dyDescent="0.3">
      <c r="A2" s="54"/>
      <c r="B2" s="223"/>
      <c r="C2" s="223"/>
      <c r="D2" s="223"/>
      <c r="E2" s="223"/>
      <c r="F2" s="224" t="s">
        <v>0</v>
      </c>
      <c r="G2" s="225"/>
      <c r="H2" s="225"/>
      <c r="I2" s="225"/>
      <c r="J2" s="225"/>
      <c r="K2" s="225"/>
      <c r="L2" s="225"/>
      <c r="M2" s="225"/>
      <c r="N2" s="226"/>
      <c r="O2" s="56"/>
      <c r="P2" s="54"/>
      <c r="Q2" s="223"/>
      <c r="R2" s="223"/>
      <c r="S2" s="223"/>
      <c r="T2" s="223"/>
      <c r="U2" s="224" t="s">
        <v>0</v>
      </c>
      <c r="V2" s="225"/>
      <c r="W2" s="225"/>
      <c r="X2" s="225"/>
      <c r="Y2" s="225"/>
      <c r="Z2" s="225"/>
      <c r="AA2" s="225"/>
      <c r="AB2" s="225"/>
      <c r="AC2" s="226"/>
    </row>
    <row r="3" spans="1:33" ht="10.5" customHeight="1" x14ac:dyDescent="0.3">
      <c r="A3" s="54"/>
      <c r="B3" s="223"/>
      <c r="C3" s="223"/>
      <c r="D3" s="223"/>
      <c r="E3" s="223"/>
      <c r="F3" s="227" t="s">
        <v>73</v>
      </c>
      <c r="G3" s="228"/>
      <c r="H3" s="228"/>
      <c r="I3" s="228"/>
      <c r="J3" s="228"/>
      <c r="K3" s="228"/>
      <c r="L3" s="228"/>
      <c r="M3" s="228"/>
      <c r="N3" s="229"/>
      <c r="O3" s="56"/>
      <c r="P3" s="54"/>
      <c r="Q3" s="223"/>
      <c r="R3" s="223"/>
      <c r="S3" s="223"/>
      <c r="T3" s="223"/>
      <c r="U3" s="240" t="s">
        <v>73</v>
      </c>
      <c r="V3" s="241"/>
      <c r="W3" s="241"/>
      <c r="X3" s="241"/>
      <c r="Y3" s="241"/>
      <c r="Z3" s="241"/>
      <c r="AA3" s="241"/>
      <c r="AB3" s="241"/>
      <c r="AC3" s="242"/>
    </row>
    <row r="4" spans="1:33" ht="10.5" customHeight="1" x14ac:dyDescent="0.3">
      <c r="A4" s="54"/>
      <c r="B4" s="223"/>
      <c r="C4" s="223"/>
      <c r="D4" s="223"/>
      <c r="E4" s="223"/>
      <c r="F4" s="133" t="s">
        <v>1</v>
      </c>
      <c r="G4" s="136" t="s">
        <v>74</v>
      </c>
      <c r="H4" s="133" t="s">
        <v>3</v>
      </c>
      <c r="I4" s="135">
        <v>0</v>
      </c>
      <c r="J4" s="230" t="s">
        <v>4</v>
      </c>
      <c r="K4" s="231"/>
      <c r="L4" s="243">
        <v>46185</v>
      </c>
      <c r="M4" s="233"/>
      <c r="N4" s="234"/>
      <c r="O4" s="56"/>
      <c r="P4" s="54"/>
      <c r="Q4" s="223"/>
      <c r="R4" s="223"/>
      <c r="S4" s="223"/>
      <c r="T4" s="223"/>
      <c r="U4" s="133" t="s">
        <v>1</v>
      </c>
      <c r="V4" s="132"/>
      <c r="W4" s="133" t="s">
        <v>3</v>
      </c>
      <c r="X4" s="132"/>
      <c r="Y4" s="230" t="s">
        <v>4</v>
      </c>
      <c r="Z4" s="231"/>
      <c r="AA4" s="244"/>
      <c r="AB4" s="245"/>
      <c r="AC4" s="246"/>
    </row>
    <row r="5" spans="1:33" ht="17.25" customHeight="1" x14ac:dyDescent="0.3">
      <c r="A5" s="54"/>
      <c r="B5" s="57" t="s">
        <v>45</v>
      </c>
      <c r="C5" s="216" t="str">
        <f>IFERROR(MID(VLOOKUP(G14,INVENTARIO[],2,FALSE()),1,SEARCH("-",VLOOKUP(G14,INVENTARIO[],2,FALSE()),1)-1),"")</f>
        <v/>
      </c>
      <c r="D5" s="216"/>
      <c r="E5" s="216"/>
      <c r="F5" s="217">
        <f>_xlfn.NUMBERVALUE(C5)</f>
        <v>0</v>
      </c>
      <c r="G5" s="217"/>
      <c r="H5" s="217"/>
      <c r="I5" s="217"/>
      <c r="J5" s="217"/>
      <c r="K5" s="217"/>
      <c r="L5" s="217"/>
      <c r="M5" s="217"/>
      <c r="N5" s="217"/>
      <c r="O5" s="58"/>
      <c r="P5" s="54"/>
      <c r="Q5" s="57" t="s">
        <v>45</v>
      </c>
      <c r="R5" s="216" t="str">
        <f>IFERROR(MID(VLOOKUP(V14,INVENTARIO[],2,FALSE()),1,SEARCH("-",VLOOKUP(V14,INVENTARIO[],2,FALSE()),1)-1),"")</f>
        <v/>
      </c>
      <c r="S5" s="216"/>
      <c r="T5" s="216"/>
      <c r="U5" s="217">
        <f>_xlfn.NUMBERVALUE(R5)</f>
        <v>0</v>
      </c>
      <c r="V5" s="217"/>
      <c r="W5" s="217"/>
      <c r="X5" s="217"/>
      <c r="Y5" s="217"/>
      <c r="Z5" s="217"/>
      <c r="AA5" s="217"/>
      <c r="AB5" s="217"/>
      <c r="AC5" s="217"/>
    </row>
    <row r="6" spans="1:33" ht="40.5" customHeight="1" x14ac:dyDescent="0.3">
      <c r="A6" s="54"/>
      <c r="B6" s="218" t="str">
        <f>IFERROR(VLOOKUP(F5,GRUPOS[],2,FALSE()),"")</f>
        <v/>
      </c>
      <c r="C6" s="218"/>
      <c r="D6" s="218"/>
      <c r="E6" s="218"/>
      <c r="F6" s="218"/>
      <c r="G6" s="218"/>
      <c r="H6" s="218"/>
      <c r="I6" s="218"/>
      <c r="J6" s="218"/>
      <c r="K6" s="218"/>
      <c r="L6" s="218"/>
      <c r="M6" s="218"/>
      <c r="N6" s="218"/>
      <c r="O6" s="59"/>
      <c r="P6" s="54"/>
      <c r="Q6" s="239" t="str">
        <f>IFERROR(VLOOKUP(U5,GRUPOS[],2,FALSE()),"")</f>
        <v/>
      </c>
      <c r="R6" s="239"/>
      <c r="S6" s="239"/>
      <c r="T6" s="239"/>
      <c r="U6" s="239"/>
      <c r="V6" s="239"/>
      <c r="W6" s="239"/>
      <c r="X6" s="239"/>
      <c r="Y6" s="239"/>
      <c r="Z6" s="239"/>
      <c r="AA6" s="239"/>
      <c r="AB6" s="239"/>
      <c r="AC6" s="239"/>
    </row>
    <row r="7" spans="1:33" ht="15" customHeight="1" x14ac:dyDescent="0.3">
      <c r="A7" s="54"/>
      <c r="B7" s="60" t="s">
        <v>75</v>
      </c>
      <c r="C7" s="219" t="str">
        <f>IFERROR(MID(VLOOKUP(G14,INVENTARIO[],2,FALSE()),SEARCH("-",VLOOKUP(G14,INVENTARIO[],2,FALSE()),1)+1,2),"")</f>
        <v/>
      </c>
      <c r="D7" s="219"/>
      <c r="E7" s="220" t="s">
        <v>76</v>
      </c>
      <c r="F7" s="220"/>
      <c r="G7" s="221" t="str">
        <f>IFERROR(MID(VLOOKUP(G14,INVENTARIO[],2,FALSE()),SEARCH(",",VLOOKUP(G14,INVENTARIO[],2,FALSE()),1)+1,LEN(VLOOKUP(G14,INVENTARIO[],2,FALSE()))),"")</f>
        <v/>
      </c>
      <c r="H7" s="221"/>
      <c r="I7" s="222" t="s">
        <v>77</v>
      </c>
      <c r="J7" s="222"/>
      <c r="K7" s="61" t="str">
        <f>IFERROR(IF(VLOOKUP(G14,INVENTARIO[],19,FALSE())="P. Clasificada","X",""),"")</f>
        <v/>
      </c>
      <c r="L7" s="222" t="s">
        <v>78</v>
      </c>
      <c r="M7" s="222"/>
      <c r="N7" s="61" t="str">
        <f>IFERROR(IF(VLOOKUP(G14,INVENTARIO[],19,FALSE())="P. Reservada","X",""),"")</f>
        <v/>
      </c>
      <c r="O7" s="62"/>
      <c r="P7" s="54"/>
      <c r="Q7" s="60" t="s">
        <v>75</v>
      </c>
      <c r="R7" s="219" t="str">
        <f>IFERROR(MID(VLOOKUP(V14,INVENTARIO[],2,FALSE()),SEARCH("-",VLOOKUP(V14,INVENTARIO[],2,FALSE()),1)+1,2),"")</f>
        <v/>
      </c>
      <c r="S7" s="219"/>
      <c r="T7" s="220" t="s">
        <v>76</v>
      </c>
      <c r="U7" s="220"/>
      <c r="V7" s="221" t="str">
        <f>IFERROR(MID(VLOOKUP(V14,INVENTARIO[],2,FALSE()),SEARCH(",",VLOOKUP(V14,INVENTARIO[],2,FALSE()),1)+1,LEN(VLOOKUP(V14,INVENTARIO[],2,FALSE()))),"")</f>
        <v/>
      </c>
      <c r="W7" s="221"/>
      <c r="X7" s="222" t="s">
        <v>77</v>
      </c>
      <c r="Y7" s="222"/>
      <c r="Z7" s="61" t="str">
        <f>IFERROR(IF(VLOOKUP(V14,INVENTARIO[],19,FALSE())="P. Clasificada","X",""),"")</f>
        <v/>
      </c>
      <c r="AA7" s="222" t="s">
        <v>78</v>
      </c>
      <c r="AB7" s="222"/>
      <c r="AC7" s="61" t="str">
        <f>IFERROR(IF(VLOOKUP(V14,INVENTARIO[],19,FALSE())="P. Reservada","X",""),"")</f>
        <v/>
      </c>
      <c r="AF7" s="49" t="str">
        <f>CONCATENATE(C7,G7)</f>
        <v/>
      </c>
      <c r="AG7" s="49" t="str">
        <f>CONCATENATE(R7,V7)</f>
        <v/>
      </c>
    </row>
    <row r="8" spans="1:33" ht="41.25" customHeight="1" x14ac:dyDescent="0.3">
      <c r="A8" s="54"/>
      <c r="B8" s="213" t="s">
        <v>79</v>
      </c>
      <c r="C8" s="213"/>
      <c r="D8" s="213"/>
      <c r="E8" s="238" t="str">
        <f>IFERROR(VLOOKUP(C7,SERIES[],2,FALSE()),"")</f>
        <v/>
      </c>
      <c r="F8" s="238"/>
      <c r="G8" s="238"/>
      <c r="H8" s="238"/>
      <c r="I8" s="238"/>
      <c r="J8" s="238"/>
      <c r="K8" s="238"/>
      <c r="L8" s="238"/>
      <c r="M8" s="238"/>
      <c r="N8" s="238"/>
      <c r="O8" s="64"/>
      <c r="P8" s="54"/>
      <c r="Q8" s="213" t="s">
        <v>79</v>
      </c>
      <c r="R8" s="213"/>
      <c r="S8" s="213"/>
      <c r="T8" s="214" t="str">
        <f>IFERROR(VLOOKUP(R7,SERIES[],2,FALSE()),"")</f>
        <v/>
      </c>
      <c r="U8" s="214"/>
      <c r="V8" s="214"/>
      <c r="W8" s="214"/>
      <c r="X8" s="214"/>
      <c r="Y8" s="214"/>
      <c r="Z8" s="214"/>
      <c r="AA8" s="214"/>
      <c r="AB8" s="214"/>
      <c r="AC8" s="214"/>
    </row>
    <row r="9" spans="1:33" ht="41.25" customHeight="1" x14ac:dyDescent="0.3">
      <c r="A9" s="54"/>
      <c r="B9" s="210" t="s">
        <v>80</v>
      </c>
      <c r="C9" s="210"/>
      <c r="D9" s="210"/>
      <c r="E9" s="214" t="str">
        <f>IFERROR(VLOOKUP(AF7,SUBSERIES[],2,FALSE()),"")</f>
        <v/>
      </c>
      <c r="F9" s="214"/>
      <c r="G9" s="214"/>
      <c r="H9" s="214"/>
      <c r="I9" s="214"/>
      <c r="J9" s="214"/>
      <c r="K9" s="214"/>
      <c r="L9" s="214"/>
      <c r="M9" s="214"/>
      <c r="N9" s="214"/>
      <c r="O9" s="66"/>
      <c r="P9" s="54"/>
      <c r="Q9" s="210" t="s">
        <v>80</v>
      </c>
      <c r="R9" s="210"/>
      <c r="S9" s="210"/>
      <c r="T9" s="214" t="str">
        <f>IFERROR(VLOOKUP(AG7,SUBSERIES[],2,FALSE()),"")</f>
        <v/>
      </c>
      <c r="U9" s="214"/>
      <c r="V9" s="214"/>
      <c r="W9" s="214"/>
      <c r="X9" s="214"/>
      <c r="Y9" s="214"/>
      <c r="Z9" s="214"/>
      <c r="AA9" s="214"/>
      <c r="AB9" s="214"/>
      <c r="AC9" s="214"/>
    </row>
    <row r="10" spans="1:33" ht="41.25" customHeight="1" x14ac:dyDescent="0.3">
      <c r="A10" s="54"/>
      <c r="B10" s="213" t="s">
        <v>81</v>
      </c>
      <c r="C10" s="213"/>
      <c r="D10" s="213"/>
      <c r="E10" s="215" t="str">
        <f>IFERROR(IF(VLOOKUP(G14,INVENTARIO[],4,FALSE())="",VLOOKUP(G14,INVENTARIO[],3,FALSE()),CONCATENATE(VLOOKUP(G14,INVENTARIO[],4,FALSE())," - ",(VLOOKUP(G14,INVENTARIO[],3,FALSE())))),"")</f>
        <v/>
      </c>
      <c r="F10" s="215"/>
      <c r="G10" s="215"/>
      <c r="H10" s="215"/>
      <c r="I10" s="215"/>
      <c r="J10" s="215"/>
      <c r="K10" s="215"/>
      <c r="L10" s="215"/>
      <c r="M10" s="215"/>
      <c r="N10" s="215"/>
      <c r="O10" s="67"/>
      <c r="P10" s="54"/>
      <c r="Q10" s="213" t="s">
        <v>81</v>
      </c>
      <c r="R10" s="213"/>
      <c r="S10" s="213"/>
      <c r="T10" s="215" t="str">
        <f>IFERROR(IF(VLOOKUP(V14,INVENTARIO[],4,FALSE())="",VLOOKUP(V14,INVENTARIO[],3,FALSE()),CONCATENATE(VLOOKUP(V14,INVENTARIO[],4,FALSE())," - ",(VLOOKUP(V14,INVENTARIO[],3,FALSE())))),"")</f>
        <v/>
      </c>
      <c r="U10" s="215"/>
      <c r="V10" s="215"/>
      <c r="W10" s="215"/>
      <c r="X10" s="215"/>
      <c r="Y10" s="215"/>
      <c r="Z10" s="215"/>
      <c r="AA10" s="215"/>
      <c r="AB10" s="215"/>
      <c r="AC10" s="215"/>
    </row>
    <row r="11" spans="1:33" ht="20.25" customHeight="1" x14ac:dyDescent="0.3">
      <c r="A11" s="54"/>
      <c r="B11" s="208" t="s">
        <v>82</v>
      </c>
      <c r="C11" s="208"/>
      <c r="D11" s="208"/>
      <c r="E11" s="209" t="str">
        <f>IFERROR(MID(VLOOKUP(G14,INVENTARIO[],12,FALSE()),1,SEARCH("-",VLOOKUP(G14,INVENTARIO[],12,FALSE()),1)-1),"")</f>
        <v/>
      </c>
      <c r="F11" s="209"/>
      <c r="G11" s="65" t="s">
        <v>83</v>
      </c>
      <c r="H11" s="68" t="str">
        <f>IFERROR(MID(VLOOKUP(G14,INVENTARIO[],12,FALSE()),SEARCH("-",VLOOKUP(G14,INVENTARIO[],12,FALSE()),1)+1,LEN(VLOOKUP(G14,INVENTARIO[],12,FALSE()))),"")</f>
        <v/>
      </c>
      <c r="I11" s="210" t="s">
        <v>84</v>
      </c>
      <c r="J11" s="210"/>
      <c r="K11" s="210"/>
      <c r="L11" s="210"/>
      <c r="M11" s="210"/>
      <c r="N11" s="210"/>
      <c r="O11" s="69"/>
      <c r="P11" s="54"/>
      <c r="Q11" s="208" t="s">
        <v>82</v>
      </c>
      <c r="R11" s="208"/>
      <c r="S11" s="208"/>
      <c r="T11" s="209" t="str">
        <f>IFERROR(MID(VLOOKUP(V14,INVENTARIO[],12,FALSE()),1,SEARCH("-",VLOOKUP(V14,INVENTARIO[],12,FALSE()),1)-1),"")</f>
        <v/>
      </c>
      <c r="U11" s="209"/>
      <c r="V11" s="65" t="s">
        <v>83</v>
      </c>
      <c r="W11" s="68" t="str">
        <f>IFERROR(MID(VLOOKUP(V14,INVENTARIO[],12,FALSE()),SEARCH("-",VLOOKUP(V14,INVENTARIO[],12,FALSE()),1)+1,LEN(VLOOKUP(V14,INVENTARIO[],12,FALSE()))),"")</f>
        <v/>
      </c>
      <c r="X11" s="210" t="s">
        <v>84</v>
      </c>
      <c r="Y11" s="210"/>
      <c r="Z11" s="210"/>
      <c r="AA11" s="210"/>
      <c r="AB11" s="210"/>
      <c r="AC11" s="210"/>
    </row>
    <row r="12" spans="1:33" ht="12.75" customHeight="1" x14ac:dyDescent="0.3">
      <c r="A12" s="54"/>
      <c r="B12" s="211" t="s">
        <v>85</v>
      </c>
      <c r="C12" s="211"/>
      <c r="D12" s="211"/>
      <c r="E12" s="212" t="str">
        <f>IFERROR(VLOOKUP(G14,INVENTARIO[],9,FALSE()),"")</f>
        <v/>
      </c>
      <c r="F12" s="212"/>
      <c r="G12" s="212"/>
      <c r="H12" s="212"/>
      <c r="I12" s="211" t="s">
        <v>86</v>
      </c>
      <c r="J12" s="211"/>
      <c r="K12" s="211"/>
      <c r="L12" s="211" t="s">
        <v>87</v>
      </c>
      <c r="M12" s="211"/>
      <c r="N12" s="211"/>
      <c r="O12" s="69"/>
      <c r="P12" s="54"/>
      <c r="Q12" s="211" t="s">
        <v>85</v>
      </c>
      <c r="R12" s="211"/>
      <c r="S12" s="211"/>
      <c r="T12" s="212" t="str">
        <f>IFERROR(VLOOKUP(V14,INVENTARIO[],9,FALSE()),"")</f>
        <v/>
      </c>
      <c r="U12" s="212"/>
      <c r="V12" s="212"/>
      <c r="W12" s="212"/>
      <c r="X12" s="211" t="s">
        <v>86</v>
      </c>
      <c r="Y12" s="211"/>
      <c r="Z12" s="211"/>
      <c r="AA12" s="211" t="s">
        <v>87</v>
      </c>
      <c r="AB12" s="211"/>
      <c r="AC12" s="211"/>
    </row>
    <row r="13" spans="1:33" ht="15" customHeight="1" x14ac:dyDescent="0.3">
      <c r="A13" s="54"/>
      <c r="B13" s="211"/>
      <c r="C13" s="211"/>
      <c r="D13" s="211"/>
      <c r="E13" s="212"/>
      <c r="F13" s="212"/>
      <c r="G13" s="212"/>
      <c r="H13" s="212"/>
      <c r="I13" s="55" t="s">
        <v>88</v>
      </c>
      <c r="J13" s="55" t="s">
        <v>89</v>
      </c>
      <c r="K13" s="55" t="s">
        <v>90</v>
      </c>
      <c r="L13" s="55" t="s">
        <v>88</v>
      </c>
      <c r="M13" s="55" t="s">
        <v>89</v>
      </c>
      <c r="N13" s="55" t="s">
        <v>90</v>
      </c>
      <c r="O13" s="70"/>
      <c r="P13" s="54"/>
      <c r="Q13" s="211"/>
      <c r="R13" s="211"/>
      <c r="S13" s="211"/>
      <c r="T13" s="212"/>
      <c r="U13" s="212"/>
      <c r="V13" s="212"/>
      <c r="W13" s="212"/>
      <c r="X13" s="55" t="s">
        <v>88</v>
      </c>
      <c r="Y13" s="55" t="s">
        <v>89</v>
      </c>
      <c r="Z13" s="55" t="s">
        <v>90</v>
      </c>
      <c r="AA13" s="55" t="s">
        <v>88</v>
      </c>
      <c r="AB13" s="55" t="s">
        <v>89</v>
      </c>
      <c r="AC13" s="55" t="s">
        <v>90</v>
      </c>
    </row>
    <row r="14" spans="1:33" ht="20.25" customHeight="1" x14ac:dyDescent="0.3">
      <c r="A14" s="54"/>
      <c r="B14" s="202" t="s">
        <v>91</v>
      </c>
      <c r="C14" s="202"/>
      <c r="D14" s="202"/>
      <c r="E14" s="202"/>
      <c r="F14" s="202"/>
      <c r="G14" s="237">
        <v>1</v>
      </c>
      <c r="H14" s="237"/>
      <c r="I14" s="71" t="str">
        <f>IFERROR(VLOOKUP(G14,INVENTARIO[],5,FALSE()),"")</f>
        <v/>
      </c>
      <c r="J14" s="72" t="str">
        <f>IFERROR(VLOOKUP(G14,INVENTARIO[],5,FALSE()),"")</f>
        <v/>
      </c>
      <c r="K14" s="73" t="str">
        <f>IFERROR(VLOOKUP(G14,INVENTARIO[],5,FALSE()),"")</f>
        <v/>
      </c>
      <c r="L14" s="71" t="str">
        <f>IFERROR(VLOOKUP(G14,INVENTARIO[],6,FALSE()),"")</f>
        <v/>
      </c>
      <c r="M14" s="72" t="str">
        <f>IFERROR(VLOOKUP(G14,INVENTARIO[],6,FALSE()),"")</f>
        <v/>
      </c>
      <c r="N14" s="73" t="str">
        <f>IFERROR(VLOOKUP(G14,INVENTARIO[],6,FALSE()),"")</f>
        <v/>
      </c>
      <c r="O14" s="74"/>
      <c r="P14" s="54"/>
      <c r="Q14" s="202" t="s">
        <v>91</v>
      </c>
      <c r="R14" s="202"/>
      <c r="S14" s="202"/>
      <c r="T14" s="202"/>
      <c r="U14" s="202"/>
      <c r="V14" s="203">
        <f>IFERROR(IF(G14="","",G14+1),"")</f>
        <v>2</v>
      </c>
      <c r="W14" s="203"/>
      <c r="X14" s="71" t="str">
        <f>IFERROR(VLOOKUP(V14,INVENTARIO[],5,FALSE()),"")</f>
        <v/>
      </c>
      <c r="Y14" s="72" t="str">
        <f>IFERROR(VLOOKUP(V14,INVENTARIO[],5,FALSE()),"")</f>
        <v/>
      </c>
      <c r="Z14" s="73" t="str">
        <f>IFERROR(VLOOKUP(V14,INVENTARIO[],5,FALSE()),"")</f>
        <v/>
      </c>
      <c r="AA14" s="71" t="str">
        <f>IFERROR(VLOOKUP(V14,INVENTARIO[],6,FALSE()),"")</f>
        <v/>
      </c>
      <c r="AB14" s="72" t="str">
        <f>IFERROR(VLOOKUP(V14,INVENTARIO[],6,FALSE()),"")</f>
        <v/>
      </c>
      <c r="AC14" s="73" t="str">
        <f>IFERROR(VLOOKUP(V14,INVENTARIO[],6,FALSE()),"")</f>
        <v/>
      </c>
    </row>
    <row r="15" spans="1:33" ht="20.25" customHeight="1" x14ac:dyDescent="0.3">
      <c r="A15" s="54"/>
      <c r="B15" s="202"/>
      <c r="C15" s="202"/>
      <c r="D15" s="202"/>
      <c r="E15" s="202"/>
      <c r="F15" s="202"/>
      <c r="G15" s="237"/>
      <c r="H15" s="237"/>
      <c r="I15" s="204" t="s">
        <v>92</v>
      </c>
      <c r="J15" s="204"/>
      <c r="K15" s="204"/>
      <c r="L15" s="204"/>
      <c r="M15" s="205" t="str">
        <f>IFERROR(MID(VLOOKUP(G14,INVENTARIO[],11,FALSE()),1,5),"")</f>
        <v/>
      </c>
      <c r="N15" s="205"/>
      <c r="O15" s="76"/>
      <c r="P15" s="54"/>
      <c r="Q15" s="202"/>
      <c r="R15" s="202"/>
      <c r="S15" s="202"/>
      <c r="T15" s="202"/>
      <c r="U15" s="202"/>
      <c r="V15" s="203"/>
      <c r="W15" s="203"/>
      <c r="X15" s="204" t="s">
        <v>92</v>
      </c>
      <c r="Y15" s="204"/>
      <c r="Z15" s="204"/>
      <c r="AA15" s="204"/>
      <c r="AB15" s="205" t="str">
        <f>IFERROR(MID(VLOOKUP(V14,INVENTARIO[],11,FALSE()),1,5),"")</f>
        <v/>
      </c>
      <c r="AC15" s="205"/>
    </row>
    <row r="16" spans="1:33" ht="12" customHeight="1" x14ac:dyDescent="0.3">
      <c r="A16" s="54"/>
      <c r="B16" s="235" t="s">
        <v>93</v>
      </c>
      <c r="C16" s="235"/>
      <c r="D16" s="235"/>
      <c r="E16" s="235"/>
      <c r="F16" s="235"/>
      <c r="G16" s="77"/>
      <c r="H16" s="78"/>
      <c r="I16" s="79"/>
      <c r="J16" s="79"/>
      <c r="K16" s="236"/>
      <c r="L16" s="236"/>
      <c r="M16" s="236"/>
      <c r="N16" s="236"/>
      <c r="O16" s="76"/>
      <c r="P16" s="54"/>
      <c r="Q16" s="235" t="s">
        <v>93</v>
      </c>
      <c r="R16" s="235"/>
      <c r="S16" s="235"/>
      <c r="T16" s="235"/>
      <c r="U16" s="235"/>
      <c r="V16" s="77"/>
      <c r="W16" s="78"/>
      <c r="X16" s="79"/>
      <c r="Y16" s="79"/>
      <c r="Z16" s="236"/>
      <c r="AA16" s="236"/>
      <c r="AB16" s="236"/>
      <c r="AC16" s="236"/>
    </row>
    <row r="17" spans="1:33" s="52" customFormat="1" ht="12" customHeight="1" x14ac:dyDescent="0.3">
      <c r="A17" s="51"/>
      <c r="B17" s="80"/>
      <c r="C17" s="80"/>
      <c r="D17" s="80"/>
      <c r="E17" s="80"/>
      <c r="F17" s="80"/>
      <c r="G17" s="81"/>
      <c r="H17" s="82"/>
      <c r="I17" s="83"/>
      <c r="J17" s="83"/>
      <c r="K17" s="84"/>
      <c r="L17" s="84"/>
      <c r="M17" s="84"/>
      <c r="N17" s="84"/>
      <c r="O17" s="85"/>
      <c r="P17" s="51"/>
      <c r="Q17" s="80"/>
      <c r="R17" s="80"/>
      <c r="S17" s="80"/>
      <c r="T17" s="80"/>
      <c r="U17" s="80"/>
      <c r="V17" s="81"/>
      <c r="W17" s="82"/>
      <c r="X17" s="83"/>
      <c r="Y17" s="83"/>
      <c r="Z17" s="84"/>
      <c r="AA17" s="84"/>
      <c r="AB17" s="84"/>
      <c r="AC17" s="84"/>
      <c r="AD17" s="53"/>
    </row>
    <row r="18" spans="1:33" ht="10.5" customHeight="1" x14ac:dyDescent="0.3">
      <c r="A18" s="54"/>
      <c r="B18" s="223"/>
      <c r="C18" s="223"/>
      <c r="D18" s="223"/>
      <c r="E18" s="223"/>
      <c r="F18" s="224" t="s">
        <v>0</v>
      </c>
      <c r="G18" s="225"/>
      <c r="H18" s="225"/>
      <c r="I18" s="225"/>
      <c r="J18" s="225"/>
      <c r="K18" s="225"/>
      <c r="L18" s="225"/>
      <c r="M18" s="225"/>
      <c r="N18" s="226"/>
      <c r="O18" s="56"/>
      <c r="P18" s="54"/>
      <c r="Q18" s="223"/>
      <c r="R18" s="223"/>
      <c r="S18" s="223"/>
      <c r="T18" s="223"/>
      <c r="U18" s="224" t="s">
        <v>0</v>
      </c>
      <c r="V18" s="225"/>
      <c r="W18" s="225"/>
      <c r="X18" s="225"/>
      <c r="Y18" s="225"/>
      <c r="Z18" s="225"/>
      <c r="AA18" s="225"/>
      <c r="AB18" s="225"/>
      <c r="AC18" s="226"/>
    </row>
    <row r="19" spans="1:33" ht="10.5" customHeight="1" x14ac:dyDescent="0.3">
      <c r="A19" s="54"/>
      <c r="B19" s="223"/>
      <c r="C19" s="223"/>
      <c r="D19" s="223"/>
      <c r="E19" s="223"/>
      <c r="F19" s="227" t="s">
        <v>73</v>
      </c>
      <c r="G19" s="228"/>
      <c r="H19" s="228"/>
      <c r="I19" s="228"/>
      <c r="J19" s="228"/>
      <c r="K19" s="228"/>
      <c r="L19" s="228"/>
      <c r="M19" s="228"/>
      <c r="N19" s="229"/>
      <c r="O19" s="56"/>
      <c r="P19" s="54"/>
      <c r="Q19" s="223"/>
      <c r="R19" s="223"/>
      <c r="S19" s="223"/>
      <c r="T19" s="223"/>
      <c r="U19" s="227" t="s">
        <v>73</v>
      </c>
      <c r="V19" s="228"/>
      <c r="W19" s="228"/>
      <c r="X19" s="228"/>
      <c r="Y19" s="228"/>
      <c r="Z19" s="228"/>
      <c r="AA19" s="228"/>
      <c r="AB19" s="228"/>
      <c r="AC19" s="229"/>
    </row>
    <row r="20" spans="1:33" ht="10.5" customHeight="1" x14ac:dyDescent="0.3">
      <c r="A20" s="54"/>
      <c r="B20" s="223"/>
      <c r="C20" s="223"/>
      <c r="D20" s="223"/>
      <c r="E20" s="223"/>
      <c r="F20" s="133" t="s">
        <v>1</v>
      </c>
      <c r="G20" s="134"/>
      <c r="H20" s="133" t="s">
        <v>3</v>
      </c>
      <c r="I20" s="134"/>
      <c r="J20" s="230" t="s">
        <v>4</v>
      </c>
      <c r="K20" s="231"/>
      <c r="L20" s="232"/>
      <c r="M20" s="233"/>
      <c r="N20" s="234"/>
      <c r="O20" s="56"/>
      <c r="P20" s="54"/>
      <c r="Q20" s="223"/>
      <c r="R20" s="223"/>
      <c r="S20" s="223"/>
      <c r="T20" s="223"/>
      <c r="U20" s="133" t="s">
        <v>1</v>
      </c>
      <c r="V20" s="134"/>
      <c r="W20" s="133" t="s">
        <v>3</v>
      </c>
      <c r="X20" s="134"/>
      <c r="Y20" s="230" t="s">
        <v>4</v>
      </c>
      <c r="Z20" s="231"/>
      <c r="AA20" s="232"/>
      <c r="AB20" s="233"/>
      <c r="AC20" s="234"/>
    </row>
    <row r="21" spans="1:33" ht="17.25" customHeight="1" x14ac:dyDescent="0.3">
      <c r="A21" s="54"/>
      <c r="B21" s="57" t="s">
        <v>45</v>
      </c>
      <c r="C21" s="216" t="str">
        <f>IFERROR(MID(VLOOKUP(G30,INVENTARIO[],2,FALSE()),1,SEARCH("-",VLOOKUP(G30,INVENTARIO[],2,FALSE()),1)-1),"")</f>
        <v/>
      </c>
      <c r="D21" s="216"/>
      <c r="E21" s="216"/>
      <c r="F21" s="217">
        <f>_xlfn.NUMBERVALUE(C21)</f>
        <v>0</v>
      </c>
      <c r="G21" s="217"/>
      <c r="H21" s="217"/>
      <c r="I21" s="217"/>
      <c r="J21" s="217"/>
      <c r="K21" s="217"/>
      <c r="L21" s="217"/>
      <c r="M21" s="217"/>
      <c r="N21" s="217"/>
      <c r="O21" s="58"/>
      <c r="P21" s="54"/>
      <c r="Q21" s="57" t="s">
        <v>45</v>
      </c>
      <c r="R21" s="216" t="str">
        <f>IFERROR(MID(VLOOKUP(V30,INVENTARIO[],2,FALSE()),1,SEARCH("-",VLOOKUP(V30,INVENTARIO[],2,FALSE()),1)-1),"")</f>
        <v/>
      </c>
      <c r="S21" s="216"/>
      <c r="T21" s="216"/>
      <c r="U21" s="217">
        <f>_xlfn.NUMBERVALUE(R21)</f>
        <v>0</v>
      </c>
      <c r="V21" s="217"/>
      <c r="W21" s="217"/>
      <c r="X21" s="217"/>
      <c r="Y21" s="217"/>
      <c r="Z21" s="217"/>
      <c r="AA21" s="217"/>
      <c r="AB21" s="217"/>
      <c r="AC21" s="217"/>
    </row>
    <row r="22" spans="1:33" ht="40.5" customHeight="1" x14ac:dyDescent="0.3">
      <c r="A22" s="54"/>
      <c r="B22" s="218" t="str">
        <f>IFERROR(VLOOKUP(F21,GRUPOS[],2,FALSE()),"")</f>
        <v/>
      </c>
      <c r="C22" s="218"/>
      <c r="D22" s="218"/>
      <c r="E22" s="218"/>
      <c r="F22" s="218"/>
      <c r="G22" s="218"/>
      <c r="H22" s="218"/>
      <c r="I22" s="218"/>
      <c r="J22" s="218"/>
      <c r="K22" s="218"/>
      <c r="L22" s="218"/>
      <c r="M22" s="218"/>
      <c r="N22" s="218"/>
      <c r="O22" s="59"/>
      <c r="P22" s="54"/>
      <c r="Q22" s="218" t="str">
        <f>IFERROR(VLOOKUP(U21,GRUPOS[],2,FALSE()),"")</f>
        <v/>
      </c>
      <c r="R22" s="218"/>
      <c r="S22" s="218"/>
      <c r="T22" s="218"/>
      <c r="U22" s="218"/>
      <c r="V22" s="218"/>
      <c r="W22" s="218"/>
      <c r="X22" s="218"/>
      <c r="Y22" s="218"/>
      <c r="Z22" s="218"/>
      <c r="AA22" s="218"/>
      <c r="AB22" s="218"/>
      <c r="AC22" s="218"/>
    </row>
    <row r="23" spans="1:33" x14ac:dyDescent="0.3">
      <c r="A23" s="54"/>
      <c r="B23" s="60" t="s">
        <v>75</v>
      </c>
      <c r="C23" s="219" t="str">
        <f>IFERROR(MID(VLOOKUP(G30,INVENTARIO[],2,FALSE()),SEARCH("-",VLOOKUP(G30,INVENTARIO[],2,FALSE()),1)+1,2),"")</f>
        <v/>
      </c>
      <c r="D23" s="219"/>
      <c r="E23" s="220" t="s">
        <v>76</v>
      </c>
      <c r="F23" s="220"/>
      <c r="G23" s="221" t="str">
        <f>IFERROR(MID(VLOOKUP(G30,INVENTARIO[],2,FALSE()),SEARCH(",",VLOOKUP(G30,INVENTARIO[],2,FALSE()),1)+1,LEN(VLOOKUP(G30,INVENTARIO[],2,FALSE()))),"")</f>
        <v/>
      </c>
      <c r="H23" s="221"/>
      <c r="I23" s="222" t="s">
        <v>77</v>
      </c>
      <c r="J23" s="222"/>
      <c r="K23" s="61" t="str">
        <f>IFERROR(IF(VLOOKUP(G30,INVENTARIO[],19,FALSE())="P. Clasificada","X",""),"")</f>
        <v/>
      </c>
      <c r="L23" s="222" t="s">
        <v>78</v>
      </c>
      <c r="M23" s="222"/>
      <c r="N23" s="61" t="str">
        <f>IFERROR(IF(VLOOKUP(G30,INVENTARIO[],19,FALSE())="P. Reservada","X",""),"")</f>
        <v/>
      </c>
      <c r="O23" s="62"/>
      <c r="P23" s="54"/>
      <c r="Q23" s="60" t="s">
        <v>75</v>
      </c>
      <c r="R23" s="219" t="str">
        <f>IFERROR(MID(VLOOKUP(V30,INVENTARIO[],2,FALSE()),SEARCH("-",VLOOKUP(V30,INVENTARIO[],2,FALSE()),1)+1,2),"")</f>
        <v/>
      </c>
      <c r="S23" s="219"/>
      <c r="T23" s="220" t="s">
        <v>76</v>
      </c>
      <c r="U23" s="220"/>
      <c r="V23" s="221" t="str">
        <f>IFERROR(MID(VLOOKUP(V30,INVENTARIO[],2,FALSE()),SEARCH(",",VLOOKUP(V30,INVENTARIO[],2,FALSE()),1)+1,LEN(VLOOKUP(V30,INVENTARIO[],2,FALSE()))),"")</f>
        <v/>
      </c>
      <c r="W23" s="221"/>
      <c r="X23" s="222" t="s">
        <v>77</v>
      </c>
      <c r="Y23" s="222"/>
      <c r="Z23" s="61" t="str">
        <f>IFERROR(IF(VLOOKUP(V30,INVENTARIO[],19,FALSE())="P. Clasificada","X",""),"")</f>
        <v/>
      </c>
      <c r="AA23" s="222" t="s">
        <v>78</v>
      </c>
      <c r="AB23" s="222"/>
      <c r="AC23" s="61" t="str">
        <f>IFERROR(IF(VLOOKUP(V30,INVENTARIO[],19,FALSE())="P. Reservada","X",""),"")</f>
        <v/>
      </c>
      <c r="AF23" s="49" t="str">
        <f>CONCATENATE(C23,G23)</f>
        <v/>
      </c>
      <c r="AG23" s="49" t="str">
        <f>CONCATENATE(R23,V23)</f>
        <v/>
      </c>
    </row>
    <row r="24" spans="1:33" ht="41.25" customHeight="1" x14ac:dyDescent="0.3">
      <c r="A24" s="54"/>
      <c r="B24" s="213" t="s">
        <v>79</v>
      </c>
      <c r="C24" s="213"/>
      <c r="D24" s="213"/>
      <c r="E24" s="214" t="str">
        <f>IFERROR(VLOOKUP(C23,SERIES[],2,FALSE()),"")</f>
        <v/>
      </c>
      <c r="F24" s="214"/>
      <c r="G24" s="214"/>
      <c r="H24" s="214"/>
      <c r="I24" s="214"/>
      <c r="J24" s="214"/>
      <c r="K24" s="214"/>
      <c r="L24" s="214"/>
      <c r="M24" s="214"/>
      <c r="N24" s="214"/>
      <c r="O24" s="64"/>
      <c r="P24" s="54"/>
      <c r="Q24" s="213" t="s">
        <v>79</v>
      </c>
      <c r="R24" s="213"/>
      <c r="S24" s="213"/>
      <c r="T24" s="214" t="str">
        <f>IFERROR(VLOOKUP(R23,SERIES[],2,FALSE()),"")</f>
        <v/>
      </c>
      <c r="U24" s="214"/>
      <c r="V24" s="214"/>
      <c r="W24" s="214"/>
      <c r="X24" s="214"/>
      <c r="Y24" s="214"/>
      <c r="Z24" s="214"/>
      <c r="AA24" s="214"/>
      <c r="AB24" s="214"/>
      <c r="AC24" s="214"/>
    </row>
    <row r="25" spans="1:33" ht="41.25" customHeight="1" x14ac:dyDescent="0.3">
      <c r="A25" s="54"/>
      <c r="B25" s="63" t="s">
        <v>80</v>
      </c>
      <c r="C25" s="63"/>
      <c r="D25" s="63"/>
      <c r="E25" s="214" t="str">
        <f>IFERROR(VLOOKUP(AF23,SUBSERIES[],2,FALSE()),"")</f>
        <v/>
      </c>
      <c r="F25" s="214"/>
      <c r="G25" s="214"/>
      <c r="H25" s="214"/>
      <c r="I25" s="214"/>
      <c r="J25" s="214"/>
      <c r="K25" s="214"/>
      <c r="L25" s="214"/>
      <c r="M25" s="214"/>
      <c r="N25" s="214"/>
      <c r="O25" s="66"/>
      <c r="P25" s="54"/>
      <c r="Q25" s="63" t="s">
        <v>80</v>
      </c>
      <c r="R25" s="63"/>
      <c r="S25" s="63"/>
      <c r="T25" s="214" t="str">
        <f>IFERROR(VLOOKUP(AG23,SUBSERIES[],2,FALSE()),"")</f>
        <v/>
      </c>
      <c r="U25" s="214"/>
      <c r="V25" s="214"/>
      <c r="W25" s="214"/>
      <c r="X25" s="214"/>
      <c r="Y25" s="214"/>
      <c r="Z25" s="214"/>
      <c r="AA25" s="214"/>
      <c r="AB25" s="214"/>
      <c r="AC25" s="214"/>
    </row>
    <row r="26" spans="1:33" ht="41.25" customHeight="1" x14ac:dyDescent="0.3">
      <c r="A26" s="54"/>
      <c r="B26" s="213" t="s">
        <v>81</v>
      </c>
      <c r="C26" s="213"/>
      <c r="D26" s="213"/>
      <c r="E26" s="215" t="str">
        <f>IFERROR(IF(VLOOKUP(G30,INVENTARIO[],4,FALSE())="",VLOOKUP(G30,INVENTARIO[],3,FALSE()),CONCATENATE(VLOOKUP(G30,INVENTARIO[],4,FALSE())," - ",(VLOOKUP(G30,INVENTARIO[],3,FALSE())))),"")</f>
        <v/>
      </c>
      <c r="F26" s="215"/>
      <c r="G26" s="215"/>
      <c r="H26" s="215"/>
      <c r="I26" s="215"/>
      <c r="J26" s="215"/>
      <c r="K26" s="215"/>
      <c r="L26" s="215"/>
      <c r="M26" s="215"/>
      <c r="N26" s="215"/>
      <c r="O26" s="67"/>
      <c r="P26" s="54"/>
      <c r="Q26" s="213" t="s">
        <v>81</v>
      </c>
      <c r="R26" s="213"/>
      <c r="S26" s="213"/>
      <c r="T26" s="215" t="str">
        <f>IFERROR(IF(VLOOKUP(V30,INVENTARIO[],4,FALSE())="",VLOOKUP(V30,INVENTARIO[],3,FALSE()),CONCATENATE(VLOOKUP(V30,INVENTARIO[],4,FALSE())," - ",(VLOOKUP(V30,INVENTARIO[],3,FALSE())))),"")</f>
        <v/>
      </c>
      <c r="U26" s="215"/>
      <c r="V26" s="215"/>
      <c r="W26" s="215"/>
      <c r="X26" s="215"/>
      <c r="Y26" s="215"/>
      <c r="Z26" s="215"/>
      <c r="AA26" s="215"/>
      <c r="AB26" s="215"/>
      <c r="AC26" s="215"/>
    </row>
    <row r="27" spans="1:33" ht="20.25" customHeight="1" x14ac:dyDescent="0.3">
      <c r="A27" s="54"/>
      <c r="B27" s="208" t="s">
        <v>82</v>
      </c>
      <c r="C27" s="208"/>
      <c r="D27" s="208"/>
      <c r="E27" s="209" t="str">
        <f>IFERROR(MID(VLOOKUP(G30,INVENTARIO[],12,FALSE()),1,SEARCH("-",VLOOKUP(G30,INVENTARIO[],12,FALSE()),1)-1),"")</f>
        <v/>
      </c>
      <c r="F27" s="209"/>
      <c r="G27" s="65" t="s">
        <v>83</v>
      </c>
      <c r="H27" s="68" t="str">
        <f>IFERROR(MID(VLOOKUP(G30,INVENTARIO[],12,FALSE()),SEARCH("-",VLOOKUP(G30,INVENTARIO[],12,FALSE()),1)+1,LEN(VLOOKUP(G30,INVENTARIO[],12,FALSE()))),"")</f>
        <v/>
      </c>
      <c r="I27" s="210" t="s">
        <v>84</v>
      </c>
      <c r="J27" s="210"/>
      <c r="K27" s="210"/>
      <c r="L27" s="210"/>
      <c r="M27" s="210"/>
      <c r="N27" s="210"/>
      <c r="O27" s="69"/>
      <c r="P27" s="54"/>
      <c r="Q27" s="208" t="s">
        <v>82</v>
      </c>
      <c r="R27" s="208"/>
      <c r="S27" s="208"/>
      <c r="T27" s="209" t="str">
        <f>IFERROR(MID(VLOOKUP(V30,INVENTARIO[],12,FALSE()),1,SEARCH("-",VLOOKUP(V30,INVENTARIO[],12,FALSE()),1)-1),"")</f>
        <v/>
      </c>
      <c r="U27" s="209"/>
      <c r="V27" s="65" t="s">
        <v>83</v>
      </c>
      <c r="W27" s="68" t="str">
        <f>IFERROR(MID(VLOOKUP(V30,INVENTARIO[],12,FALSE()),SEARCH("-",VLOOKUP(V30,INVENTARIO[],12,FALSE()),1)+1,LEN(VLOOKUP(V30,INVENTARIO[],12,FALSE()))),"")</f>
        <v/>
      </c>
      <c r="X27" s="210" t="s">
        <v>84</v>
      </c>
      <c r="Y27" s="210"/>
      <c r="Z27" s="210"/>
      <c r="AA27" s="210"/>
      <c r="AB27" s="210"/>
      <c r="AC27" s="210"/>
    </row>
    <row r="28" spans="1:33" ht="12.75" customHeight="1" x14ac:dyDescent="0.3">
      <c r="A28" s="54"/>
      <c r="B28" s="211" t="s">
        <v>85</v>
      </c>
      <c r="C28" s="211"/>
      <c r="D28" s="211"/>
      <c r="E28" s="212" t="str">
        <f>IFERROR(VLOOKUP(G30,INVENTARIO[],9,FALSE()),"")</f>
        <v/>
      </c>
      <c r="F28" s="212"/>
      <c r="G28" s="212"/>
      <c r="H28" s="212"/>
      <c r="I28" s="211" t="s">
        <v>86</v>
      </c>
      <c r="J28" s="211"/>
      <c r="K28" s="211"/>
      <c r="L28" s="211" t="s">
        <v>87</v>
      </c>
      <c r="M28" s="211"/>
      <c r="N28" s="211"/>
      <c r="O28" s="69"/>
      <c r="P28" s="54"/>
      <c r="Q28" s="211" t="s">
        <v>85</v>
      </c>
      <c r="R28" s="211"/>
      <c r="S28" s="211"/>
      <c r="T28" s="212" t="str">
        <f>IFERROR(VLOOKUP(V30,INVENTARIO[],9,FALSE()),"")</f>
        <v/>
      </c>
      <c r="U28" s="212"/>
      <c r="V28" s="212"/>
      <c r="W28" s="212"/>
      <c r="X28" s="211" t="s">
        <v>86</v>
      </c>
      <c r="Y28" s="211"/>
      <c r="Z28" s="211"/>
      <c r="AA28" s="211" t="s">
        <v>87</v>
      </c>
      <c r="AB28" s="211"/>
      <c r="AC28" s="211"/>
    </row>
    <row r="29" spans="1:33" ht="15" customHeight="1" x14ac:dyDescent="0.3">
      <c r="A29" s="54"/>
      <c r="B29" s="211"/>
      <c r="C29" s="211"/>
      <c r="D29" s="211"/>
      <c r="E29" s="212"/>
      <c r="F29" s="212"/>
      <c r="G29" s="212"/>
      <c r="H29" s="212"/>
      <c r="I29" s="55" t="s">
        <v>88</v>
      </c>
      <c r="J29" s="55" t="s">
        <v>89</v>
      </c>
      <c r="K29" s="55" t="s">
        <v>90</v>
      </c>
      <c r="L29" s="55" t="s">
        <v>88</v>
      </c>
      <c r="M29" s="55" t="s">
        <v>89</v>
      </c>
      <c r="N29" s="55" t="s">
        <v>90</v>
      </c>
      <c r="O29" s="70"/>
      <c r="P29" s="54"/>
      <c r="Q29" s="211"/>
      <c r="R29" s="211"/>
      <c r="S29" s="211"/>
      <c r="T29" s="212"/>
      <c r="U29" s="212"/>
      <c r="V29" s="212"/>
      <c r="W29" s="212"/>
      <c r="X29" s="55" t="s">
        <v>88</v>
      </c>
      <c r="Y29" s="55" t="s">
        <v>89</v>
      </c>
      <c r="Z29" s="55" t="s">
        <v>90</v>
      </c>
      <c r="AA29" s="55" t="s">
        <v>88</v>
      </c>
      <c r="AB29" s="55" t="s">
        <v>89</v>
      </c>
      <c r="AC29" s="55" t="s">
        <v>90</v>
      </c>
    </row>
    <row r="30" spans="1:33" ht="20.25" customHeight="1" x14ac:dyDescent="0.3">
      <c r="A30" s="54"/>
      <c r="B30" s="202" t="s">
        <v>91</v>
      </c>
      <c r="C30" s="202"/>
      <c r="D30" s="202"/>
      <c r="E30" s="202"/>
      <c r="F30" s="202"/>
      <c r="G30" s="203">
        <f>IFERROR(IF(G14="","",V14+1),"")</f>
        <v>3</v>
      </c>
      <c r="H30" s="203"/>
      <c r="I30" s="71" t="str">
        <f>IFERROR(VLOOKUP(G30,INVENTARIO[],5,FALSE()),"")</f>
        <v/>
      </c>
      <c r="J30" s="72" t="str">
        <f>IFERROR(VLOOKUP(G30,INVENTARIO[],5,FALSE()),"")</f>
        <v/>
      </c>
      <c r="K30" s="73" t="str">
        <f>IFERROR(VLOOKUP(G30,INVENTARIO[],5,FALSE()),"")</f>
        <v/>
      </c>
      <c r="L30" s="71" t="str">
        <f>IFERROR(VLOOKUP(G30,INVENTARIO[],6,FALSE()),"")</f>
        <v/>
      </c>
      <c r="M30" s="72" t="str">
        <f>IFERROR(VLOOKUP(G30,INVENTARIO[],6,FALSE()),"")</f>
        <v/>
      </c>
      <c r="N30" s="73" t="str">
        <f>IFERROR(VLOOKUP(G30,INVENTARIO[],6,FALSE()),"")</f>
        <v/>
      </c>
      <c r="O30" s="74"/>
      <c r="P30" s="54"/>
      <c r="Q30" s="202" t="s">
        <v>91</v>
      </c>
      <c r="R30" s="202"/>
      <c r="S30" s="202"/>
      <c r="T30" s="202"/>
      <c r="U30" s="202"/>
      <c r="V30" s="203">
        <f>IFERROR(IF(G30="","",G30+1),"")</f>
        <v>4</v>
      </c>
      <c r="W30" s="203"/>
      <c r="X30" s="71" t="str">
        <f>IFERROR(VLOOKUP(V30,INVENTARIO[],5,FALSE()),"")</f>
        <v/>
      </c>
      <c r="Y30" s="72" t="str">
        <f>IFERROR(VLOOKUP(V30,INVENTARIO[],5,FALSE()),"")</f>
        <v/>
      </c>
      <c r="Z30" s="73" t="str">
        <f>IFERROR(VLOOKUP(V30,INVENTARIO[],5,FALSE()),"")</f>
        <v/>
      </c>
      <c r="AA30" s="71" t="str">
        <f>IFERROR(VLOOKUP(V30,INVENTARIO[],6,FALSE()),"")</f>
        <v/>
      </c>
      <c r="AB30" s="72" t="str">
        <f>IFERROR(VLOOKUP(V30,INVENTARIO[],6,FALSE()),"")</f>
        <v/>
      </c>
      <c r="AC30" s="73" t="str">
        <f>IFERROR(VLOOKUP(V30,INVENTARIO[],6,FALSE()),"")</f>
        <v/>
      </c>
    </row>
    <row r="31" spans="1:33" ht="20.25" customHeight="1" x14ac:dyDescent="0.3">
      <c r="A31" s="54"/>
      <c r="B31" s="202"/>
      <c r="C31" s="202"/>
      <c r="D31" s="202"/>
      <c r="E31" s="202"/>
      <c r="F31" s="202"/>
      <c r="G31" s="203"/>
      <c r="H31" s="203"/>
      <c r="I31" s="204" t="s">
        <v>92</v>
      </c>
      <c r="J31" s="204"/>
      <c r="K31" s="204"/>
      <c r="L31" s="204"/>
      <c r="M31" s="205" t="str">
        <f>IFERROR(MID(VLOOKUP(G30,INVENTARIO[],11,FALSE()),1,5),"")</f>
        <v/>
      </c>
      <c r="N31" s="205"/>
      <c r="O31" s="76"/>
      <c r="P31" s="54"/>
      <c r="Q31" s="202"/>
      <c r="R31" s="202"/>
      <c r="S31" s="202"/>
      <c r="T31" s="202"/>
      <c r="U31" s="202"/>
      <c r="V31" s="203"/>
      <c r="W31" s="203"/>
      <c r="X31" s="204" t="s">
        <v>92</v>
      </c>
      <c r="Y31" s="204"/>
      <c r="Z31" s="204"/>
      <c r="AA31" s="204"/>
      <c r="AB31" s="205" t="str">
        <f>IFERROR(MID(VLOOKUP(V30,INVENTARIO[],11,FALSE()),1,5),"")</f>
        <v/>
      </c>
      <c r="AC31" s="205"/>
    </row>
    <row r="32" spans="1:33" ht="12" customHeight="1" x14ac:dyDescent="0.3">
      <c r="A32" s="54"/>
      <c r="B32" s="235" t="s">
        <v>93</v>
      </c>
      <c r="C32" s="235"/>
      <c r="D32" s="235"/>
      <c r="E32" s="235"/>
      <c r="F32" s="235"/>
      <c r="G32" s="77"/>
      <c r="H32" s="78"/>
      <c r="I32" s="79"/>
      <c r="J32" s="79"/>
      <c r="K32" s="236"/>
      <c r="L32" s="236"/>
      <c r="M32" s="236"/>
      <c r="N32" s="236"/>
      <c r="O32" s="76"/>
      <c r="P32" s="54"/>
      <c r="Q32" s="235" t="s">
        <v>93</v>
      </c>
      <c r="R32" s="235"/>
      <c r="S32" s="235"/>
      <c r="T32" s="235"/>
      <c r="U32" s="235"/>
      <c r="V32" s="77"/>
      <c r="W32" s="78"/>
      <c r="X32" s="79"/>
      <c r="Y32" s="79"/>
      <c r="Z32" s="236"/>
      <c r="AA32" s="236"/>
      <c r="AB32" s="236"/>
      <c r="AC32" s="236"/>
    </row>
    <row r="33" spans="1:33" s="52" customFormat="1" ht="12" customHeight="1" x14ac:dyDescent="0.3">
      <c r="A33" s="51"/>
      <c r="B33" s="80"/>
      <c r="C33" s="80"/>
      <c r="D33" s="80"/>
      <c r="E33" s="80"/>
      <c r="F33" s="80"/>
      <c r="G33" s="81"/>
      <c r="H33" s="82"/>
      <c r="I33" s="83"/>
      <c r="J33" s="83"/>
      <c r="K33" s="84"/>
      <c r="L33" s="84"/>
      <c r="M33" s="84"/>
      <c r="N33" s="84"/>
      <c r="O33" s="85"/>
      <c r="P33" s="51"/>
      <c r="Q33" s="80"/>
      <c r="R33" s="80"/>
      <c r="S33" s="80"/>
      <c r="T33" s="80"/>
      <c r="U33" s="80"/>
      <c r="V33" s="81"/>
      <c r="W33" s="82"/>
      <c r="X33" s="83"/>
      <c r="Y33" s="83"/>
      <c r="Z33" s="84"/>
      <c r="AA33" s="84"/>
      <c r="AB33" s="84"/>
      <c r="AC33" s="84"/>
      <c r="AD33" s="53"/>
    </row>
    <row r="34" spans="1:33" ht="10.5" customHeight="1" x14ac:dyDescent="0.3">
      <c r="A34" s="54"/>
      <c r="B34" s="223"/>
      <c r="C34" s="223"/>
      <c r="D34" s="223"/>
      <c r="E34" s="223"/>
      <c r="F34" s="224" t="s">
        <v>0</v>
      </c>
      <c r="G34" s="225"/>
      <c r="H34" s="225"/>
      <c r="I34" s="225"/>
      <c r="J34" s="225"/>
      <c r="K34" s="225"/>
      <c r="L34" s="225"/>
      <c r="M34" s="225"/>
      <c r="N34" s="226"/>
      <c r="O34" s="56"/>
      <c r="P34" s="54"/>
      <c r="Q34" s="223"/>
      <c r="R34" s="223"/>
      <c r="S34" s="223"/>
      <c r="T34" s="223"/>
      <c r="U34" s="224" t="s">
        <v>0</v>
      </c>
      <c r="V34" s="225"/>
      <c r="W34" s="225"/>
      <c r="X34" s="225"/>
      <c r="Y34" s="225"/>
      <c r="Z34" s="225"/>
      <c r="AA34" s="225"/>
      <c r="AB34" s="225"/>
      <c r="AC34" s="226"/>
    </row>
    <row r="35" spans="1:33" ht="10.5" customHeight="1" x14ac:dyDescent="0.3">
      <c r="A35" s="54"/>
      <c r="B35" s="223"/>
      <c r="C35" s="223"/>
      <c r="D35" s="223"/>
      <c r="E35" s="223"/>
      <c r="F35" s="227" t="s">
        <v>73</v>
      </c>
      <c r="G35" s="228"/>
      <c r="H35" s="228"/>
      <c r="I35" s="228"/>
      <c r="J35" s="228"/>
      <c r="K35" s="228"/>
      <c r="L35" s="228"/>
      <c r="M35" s="228"/>
      <c r="N35" s="229"/>
      <c r="O35" s="56"/>
      <c r="P35" s="54"/>
      <c r="Q35" s="223"/>
      <c r="R35" s="223"/>
      <c r="S35" s="223"/>
      <c r="T35" s="223"/>
      <c r="U35" s="227" t="s">
        <v>73</v>
      </c>
      <c r="V35" s="228"/>
      <c r="W35" s="228"/>
      <c r="X35" s="228"/>
      <c r="Y35" s="228"/>
      <c r="Z35" s="228"/>
      <c r="AA35" s="228"/>
      <c r="AB35" s="228"/>
      <c r="AC35" s="229"/>
    </row>
    <row r="36" spans="1:33" ht="10.5" customHeight="1" x14ac:dyDescent="0.3">
      <c r="A36" s="54"/>
      <c r="B36" s="223"/>
      <c r="C36" s="223"/>
      <c r="D36" s="223"/>
      <c r="E36" s="223"/>
      <c r="F36" s="133" t="s">
        <v>1</v>
      </c>
      <c r="G36" s="134"/>
      <c r="H36" s="133" t="s">
        <v>3</v>
      </c>
      <c r="I36" s="134"/>
      <c r="J36" s="230" t="s">
        <v>4</v>
      </c>
      <c r="K36" s="231"/>
      <c r="L36" s="232"/>
      <c r="M36" s="233"/>
      <c r="N36" s="234"/>
      <c r="O36" s="56"/>
      <c r="P36" s="54"/>
      <c r="Q36" s="223"/>
      <c r="R36" s="223"/>
      <c r="S36" s="223"/>
      <c r="T36" s="223"/>
      <c r="U36" s="133" t="s">
        <v>1</v>
      </c>
      <c r="V36" s="134"/>
      <c r="W36" s="133" t="s">
        <v>3</v>
      </c>
      <c r="X36" s="134"/>
      <c r="Y36" s="230" t="s">
        <v>4</v>
      </c>
      <c r="Z36" s="231"/>
      <c r="AA36" s="232"/>
      <c r="AB36" s="233"/>
      <c r="AC36" s="234"/>
    </row>
    <row r="37" spans="1:33" ht="17.25" customHeight="1" x14ac:dyDescent="0.3">
      <c r="A37" s="54"/>
      <c r="B37" s="57" t="s">
        <v>45</v>
      </c>
      <c r="C37" s="216" t="str">
        <f>IFERROR(MID(VLOOKUP(G46,INVENTARIO[],2,FALSE()),1,SEARCH("-",VLOOKUP(G46,INVENTARIO[],2,FALSE()),1)-1),"")</f>
        <v/>
      </c>
      <c r="D37" s="216"/>
      <c r="E37" s="216"/>
      <c r="F37" s="217">
        <f>_xlfn.NUMBERVALUE(C37)</f>
        <v>0</v>
      </c>
      <c r="G37" s="217"/>
      <c r="H37" s="217"/>
      <c r="I37" s="217"/>
      <c r="J37" s="217"/>
      <c r="K37" s="217"/>
      <c r="L37" s="217"/>
      <c r="M37" s="217"/>
      <c r="N37" s="217"/>
      <c r="O37" s="58"/>
      <c r="P37" s="54"/>
      <c r="Q37" s="57" t="s">
        <v>45</v>
      </c>
      <c r="R37" s="216" t="str">
        <f>IFERROR(MID(VLOOKUP(V46,INVENTARIO[],2,FALSE()),1,SEARCH("-",VLOOKUP(V46,INVENTARIO[],2,FALSE()),1)-1),"")</f>
        <v/>
      </c>
      <c r="S37" s="216"/>
      <c r="T37" s="216"/>
      <c r="U37" s="217">
        <f>_xlfn.NUMBERVALUE(R37)</f>
        <v>0</v>
      </c>
      <c r="V37" s="217"/>
      <c r="W37" s="217"/>
      <c r="X37" s="217"/>
      <c r="Y37" s="217"/>
      <c r="Z37" s="217"/>
      <c r="AA37" s="217"/>
      <c r="AB37" s="217"/>
      <c r="AC37" s="217"/>
    </row>
    <row r="38" spans="1:33" ht="40.5" customHeight="1" x14ac:dyDescent="0.3">
      <c r="A38" s="54"/>
      <c r="B38" s="218" t="str">
        <f>IFERROR(VLOOKUP(F37,GRUPOS[],2,FALSE()),"")</f>
        <v/>
      </c>
      <c r="C38" s="218"/>
      <c r="D38" s="218"/>
      <c r="E38" s="218"/>
      <c r="F38" s="218"/>
      <c r="G38" s="218"/>
      <c r="H38" s="218"/>
      <c r="I38" s="218"/>
      <c r="J38" s="218"/>
      <c r="K38" s="218"/>
      <c r="L38" s="218"/>
      <c r="M38" s="218"/>
      <c r="N38" s="218"/>
      <c r="O38" s="59"/>
      <c r="P38" s="54"/>
      <c r="Q38" s="218" t="str">
        <f>IFERROR(VLOOKUP(U37,GRUPOS[],2,FALSE()),"")</f>
        <v/>
      </c>
      <c r="R38" s="218"/>
      <c r="S38" s="218"/>
      <c r="T38" s="218"/>
      <c r="U38" s="218"/>
      <c r="V38" s="218"/>
      <c r="W38" s="218"/>
      <c r="X38" s="218"/>
      <c r="Y38" s="218"/>
      <c r="Z38" s="218"/>
      <c r="AA38" s="218"/>
      <c r="AB38" s="218"/>
      <c r="AC38" s="218"/>
    </row>
    <row r="39" spans="1:33" x14ac:dyDescent="0.3">
      <c r="A39" s="54"/>
      <c r="B39" s="60" t="s">
        <v>75</v>
      </c>
      <c r="C39" s="219" t="str">
        <f>IFERROR(MID(VLOOKUP(G46,INVENTARIO[],2,FALSE()),SEARCH("-",VLOOKUP(G46,INVENTARIO[],2,FALSE()),1)+1,2),"")</f>
        <v/>
      </c>
      <c r="D39" s="219"/>
      <c r="E39" s="220" t="s">
        <v>76</v>
      </c>
      <c r="F39" s="220"/>
      <c r="G39" s="221" t="str">
        <f>IFERROR(MID(VLOOKUP(G46,INVENTARIO[],2,FALSE()),SEARCH(",",VLOOKUP(G46,INVENTARIO[],2,FALSE()),1)+1,LEN(VLOOKUP(G46,INVENTARIO[],2,FALSE()))),"")</f>
        <v/>
      </c>
      <c r="H39" s="221"/>
      <c r="I39" s="222" t="s">
        <v>77</v>
      </c>
      <c r="J39" s="222"/>
      <c r="K39" s="61" t="str">
        <f>IFERROR(IF(VLOOKUP(G46,INVENTARIO[],19,FALSE())="P. Clasificada","X",""),"")</f>
        <v/>
      </c>
      <c r="L39" s="222" t="s">
        <v>78</v>
      </c>
      <c r="M39" s="222"/>
      <c r="N39" s="61" t="str">
        <f>IFERROR(IF(VLOOKUP(G46,INVENTARIO[],19,FALSE())="P. Reservada","X",""),"")</f>
        <v/>
      </c>
      <c r="O39" s="62"/>
      <c r="P39" s="54"/>
      <c r="Q39" s="60" t="s">
        <v>75</v>
      </c>
      <c r="R39" s="219" t="str">
        <f>IFERROR(MID(VLOOKUP(V46,INVENTARIO[],2,FALSE()),SEARCH("-",VLOOKUP(V46,INVENTARIO[],2,FALSE()),1)+1,2),"")</f>
        <v/>
      </c>
      <c r="S39" s="219"/>
      <c r="T39" s="220" t="s">
        <v>76</v>
      </c>
      <c r="U39" s="220"/>
      <c r="V39" s="221" t="str">
        <f>IFERROR(MID(VLOOKUP(V46,INVENTARIO[],2,FALSE()),SEARCH(",",VLOOKUP(V46,INVENTARIO[],2,FALSE()),1)+1,LEN(VLOOKUP(V46,INVENTARIO[],2,FALSE()))),"")</f>
        <v/>
      </c>
      <c r="W39" s="221"/>
      <c r="X39" s="222" t="s">
        <v>77</v>
      </c>
      <c r="Y39" s="222"/>
      <c r="Z39" s="61" t="str">
        <f>IFERROR(IF(VLOOKUP(V46,INVENTARIO[],19,FALSE())="P. Clasificada","X",""),"")</f>
        <v/>
      </c>
      <c r="AA39" s="222" t="s">
        <v>78</v>
      </c>
      <c r="AB39" s="222"/>
      <c r="AC39" s="61" t="str">
        <f>IFERROR(IF(VLOOKUP(V46,INVENTARIO[],19,FALSE())="P. Reservada","X",""),"")</f>
        <v/>
      </c>
      <c r="AF39" s="49" t="str">
        <f>CONCATENATE(C39,G39)</f>
        <v/>
      </c>
      <c r="AG39" s="49" t="str">
        <f>CONCATENATE(R39,V39)</f>
        <v/>
      </c>
    </row>
    <row r="40" spans="1:33" ht="41.25" customHeight="1" x14ac:dyDescent="0.3">
      <c r="A40" s="54"/>
      <c r="B40" s="213" t="s">
        <v>79</v>
      </c>
      <c r="C40" s="213"/>
      <c r="D40" s="213"/>
      <c r="E40" s="214" t="str">
        <f>IFERROR(VLOOKUP(C39,SERIES[],2,FALSE()),"")</f>
        <v/>
      </c>
      <c r="F40" s="214"/>
      <c r="G40" s="214"/>
      <c r="H40" s="214"/>
      <c r="I40" s="214"/>
      <c r="J40" s="214"/>
      <c r="K40" s="214"/>
      <c r="L40" s="214"/>
      <c r="M40" s="214"/>
      <c r="N40" s="214"/>
      <c r="O40" s="64"/>
      <c r="P40" s="54"/>
      <c r="Q40" s="213" t="s">
        <v>79</v>
      </c>
      <c r="R40" s="213"/>
      <c r="S40" s="213"/>
      <c r="T40" s="214" t="str">
        <f>IFERROR(VLOOKUP(R39,SERIES[],2,FALSE()),"")</f>
        <v/>
      </c>
      <c r="U40" s="214"/>
      <c r="V40" s="214"/>
      <c r="W40" s="214"/>
      <c r="X40" s="214"/>
      <c r="Y40" s="214"/>
      <c r="Z40" s="214"/>
      <c r="AA40" s="214"/>
      <c r="AB40" s="214"/>
      <c r="AC40" s="214"/>
    </row>
    <row r="41" spans="1:33" ht="41.25" customHeight="1" x14ac:dyDescent="0.3">
      <c r="A41" s="54"/>
      <c r="B41" s="63" t="s">
        <v>80</v>
      </c>
      <c r="C41" s="63"/>
      <c r="D41" s="63"/>
      <c r="E41" s="214" t="str">
        <f>IFERROR(VLOOKUP(AF39,SUBSERIES[],2,FALSE()),"")</f>
        <v/>
      </c>
      <c r="F41" s="214"/>
      <c r="G41" s="214"/>
      <c r="H41" s="214"/>
      <c r="I41" s="214"/>
      <c r="J41" s="214"/>
      <c r="K41" s="214"/>
      <c r="L41" s="214"/>
      <c r="M41" s="214"/>
      <c r="N41" s="214"/>
      <c r="O41" s="66"/>
      <c r="P41" s="54"/>
      <c r="Q41" s="63" t="s">
        <v>80</v>
      </c>
      <c r="R41" s="63"/>
      <c r="S41" s="63"/>
      <c r="T41" s="214" t="str">
        <f>IFERROR(VLOOKUP(AG39,SUBSERIES[],2,FALSE()),"")</f>
        <v/>
      </c>
      <c r="U41" s="214"/>
      <c r="V41" s="214"/>
      <c r="W41" s="214"/>
      <c r="X41" s="214"/>
      <c r="Y41" s="214"/>
      <c r="Z41" s="214"/>
      <c r="AA41" s="214"/>
      <c r="AB41" s="214"/>
      <c r="AC41" s="214"/>
    </row>
    <row r="42" spans="1:33" ht="41.25" customHeight="1" x14ac:dyDescent="0.3">
      <c r="A42" s="54"/>
      <c r="B42" s="213" t="s">
        <v>81</v>
      </c>
      <c r="C42" s="213"/>
      <c r="D42" s="213"/>
      <c r="E42" s="215" t="str">
        <f>IFERROR(IF(VLOOKUP(G46,INVENTARIO[],4,FALSE())="",VLOOKUP(G46,INVENTARIO[],3,FALSE()),CONCATENATE(VLOOKUP(G46,INVENTARIO[],4,FALSE())," - ",(VLOOKUP(G46,INVENTARIO[],3,FALSE())))),"")</f>
        <v/>
      </c>
      <c r="F42" s="215"/>
      <c r="G42" s="215"/>
      <c r="H42" s="215"/>
      <c r="I42" s="215"/>
      <c r="J42" s="215"/>
      <c r="K42" s="215"/>
      <c r="L42" s="215"/>
      <c r="M42" s="215"/>
      <c r="N42" s="215"/>
      <c r="O42" s="67"/>
      <c r="P42" s="54"/>
      <c r="Q42" s="213" t="s">
        <v>81</v>
      </c>
      <c r="R42" s="213"/>
      <c r="S42" s="213"/>
      <c r="T42" s="215" t="str">
        <f>IFERROR(IF(VLOOKUP(V46,INVENTARIO[],4,FALSE())="",VLOOKUP(V46,INVENTARIO[],3,FALSE()),CONCATENATE(VLOOKUP(V46,INVENTARIO[],4,FALSE())," - ",(VLOOKUP(V46,INVENTARIO[],3,FALSE())))),"")</f>
        <v/>
      </c>
      <c r="U42" s="215"/>
      <c r="V42" s="215"/>
      <c r="W42" s="215"/>
      <c r="X42" s="215"/>
      <c r="Y42" s="215"/>
      <c r="Z42" s="215"/>
      <c r="AA42" s="215"/>
      <c r="AB42" s="215"/>
      <c r="AC42" s="215"/>
    </row>
    <row r="43" spans="1:33" ht="20.25" customHeight="1" x14ac:dyDescent="0.3">
      <c r="A43" s="54"/>
      <c r="B43" s="208" t="s">
        <v>82</v>
      </c>
      <c r="C43" s="208"/>
      <c r="D43" s="208"/>
      <c r="E43" s="209" t="str">
        <f>IFERROR(MID(VLOOKUP(G46,INVENTARIO[],12,FALSE()),1,SEARCH("-",VLOOKUP(G46,INVENTARIO[],12,FALSE()),1)-1),"")</f>
        <v/>
      </c>
      <c r="F43" s="209"/>
      <c r="G43" s="65" t="s">
        <v>83</v>
      </c>
      <c r="H43" s="68" t="str">
        <f>IFERROR(MID(VLOOKUP(G46,INVENTARIO[],12,FALSE()),SEARCH("-",VLOOKUP(G46,INVENTARIO[],12,FALSE()),1)+1,LEN(VLOOKUP(G46,INVENTARIO[],12,FALSE()))),"")</f>
        <v/>
      </c>
      <c r="I43" s="210" t="s">
        <v>84</v>
      </c>
      <c r="J43" s="210"/>
      <c r="K43" s="210"/>
      <c r="L43" s="210"/>
      <c r="M43" s="210"/>
      <c r="N43" s="210"/>
      <c r="O43" s="69"/>
      <c r="P43" s="54"/>
      <c r="Q43" s="208" t="s">
        <v>82</v>
      </c>
      <c r="R43" s="208"/>
      <c r="S43" s="208"/>
      <c r="T43" s="209" t="str">
        <f>IFERROR(MID(VLOOKUP(V46,INVENTARIO[],12,FALSE()),1,SEARCH("-",VLOOKUP(V46,INVENTARIO[],12,FALSE()),1)-1),"")</f>
        <v/>
      </c>
      <c r="U43" s="209"/>
      <c r="V43" s="65" t="s">
        <v>83</v>
      </c>
      <c r="W43" s="68" t="str">
        <f>IFERROR(MID(VLOOKUP(V46,INVENTARIO[],12,FALSE()),SEARCH("-",VLOOKUP(V46,INVENTARIO[],12,FALSE()),1)+1,LEN(VLOOKUP(V46,INVENTARIO[],12,FALSE()))),"")</f>
        <v/>
      </c>
      <c r="X43" s="210" t="s">
        <v>84</v>
      </c>
      <c r="Y43" s="210"/>
      <c r="Z43" s="210"/>
      <c r="AA43" s="210"/>
      <c r="AB43" s="210"/>
      <c r="AC43" s="210"/>
    </row>
    <row r="44" spans="1:33" ht="12.75" customHeight="1" x14ac:dyDescent="0.3">
      <c r="A44" s="54"/>
      <c r="B44" s="211" t="s">
        <v>85</v>
      </c>
      <c r="C44" s="211"/>
      <c r="D44" s="211"/>
      <c r="E44" s="212" t="str">
        <f>IFERROR(VLOOKUP(G46,INVENTARIO[],9,FALSE()),"")</f>
        <v/>
      </c>
      <c r="F44" s="212"/>
      <c r="G44" s="212"/>
      <c r="H44" s="212"/>
      <c r="I44" s="211" t="s">
        <v>86</v>
      </c>
      <c r="J44" s="211"/>
      <c r="K44" s="211"/>
      <c r="L44" s="211" t="s">
        <v>87</v>
      </c>
      <c r="M44" s="211"/>
      <c r="N44" s="211"/>
      <c r="O44" s="69"/>
      <c r="P44" s="54"/>
      <c r="Q44" s="211" t="s">
        <v>85</v>
      </c>
      <c r="R44" s="211"/>
      <c r="S44" s="211"/>
      <c r="T44" s="212" t="str">
        <f>IFERROR(VLOOKUP(V46,INVENTARIO[],9,FALSE()),"")</f>
        <v/>
      </c>
      <c r="U44" s="212"/>
      <c r="V44" s="212"/>
      <c r="W44" s="212"/>
      <c r="X44" s="211" t="s">
        <v>86</v>
      </c>
      <c r="Y44" s="211"/>
      <c r="Z44" s="211"/>
      <c r="AA44" s="211" t="s">
        <v>87</v>
      </c>
      <c r="AB44" s="211"/>
      <c r="AC44" s="211"/>
    </row>
    <row r="45" spans="1:33" ht="15" customHeight="1" x14ac:dyDescent="0.3">
      <c r="A45" s="54"/>
      <c r="B45" s="211"/>
      <c r="C45" s="211"/>
      <c r="D45" s="211"/>
      <c r="E45" s="212"/>
      <c r="F45" s="212"/>
      <c r="G45" s="212"/>
      <c r="H45" s="212"/>
      <c r="I45" s="55" t="s">
        <v>88</v>
      </c>
      <c r="J45" s="55" t="s">
        <v>89</v>
      </c>
      <c r="K45" s="55" t="s">
        <v>90</v>
      </c>
      <c r="L45" s="55" t="s">
        <v>88</v>
      </c>
      <c r="M45" s="55" t="s">
        <v>89</v>
      </c>
      <c r="N45" s="55" t="s">
        <v>90</v>
      </c>
      <c r="O45" s="70"/>
      <c r="P45" s="54"/>
      <c r="Q45" s="211"/>
      <c r="R45" s="211"/>
      <c r="S45" s="211"/>
      <c r="T45" s="212"/>
      <c r="U45" s="212"/>
      <c r="V45" s="212"/>
      <c r="W45" s="212"/>
      <c r="X45" s="55" t="s">
        <v>88</v>
      </c>
      <c r="Y45" s="55" t="s">
        <v>89</v>
      </c>
      <c r="Z45" s="55" t="s">
        <v>90</v>
      </c>
      <c r="AA45" s="55" t="s">
        <v>88</v>
      </c>
      <c r="AB45" s="55" t="s">
        <v>89</v>
      </c>
      <c r="AC45" s="55" t="s">
        <v>90</v>
      </c>
    </row>
    <row r="46" spans="1:33" ht="20.25" customHeight="1" x14ac:dyDescent="0.3">
      <c r="A46" s="54"/>
      <c r="B46" s="202" t="s">
        <v>91</v>
      </c>
      <c r="C46" s="202"/>
      <c r="D46" s="202"/>
      <c r="E46" s="202"/>
      <c r="F46" s="202"/>
      <c r="G46" s="203">
        <f>IFERROR(IF(G14="","",V30+1),"")</f>
        <v>5</v>
      </c>
      <c r="H46" s="203"/>
      <c r="I46" s="71" t="str">
        <f>IFERROR(VLOOKUP(G46,INVENTARIO[],5,FALSE()),"")</f>
        <v/>
      </c>
      <c r="J46" s="72" t="str">
        <f>IFERROR(VLOOKUP(G46,INVENTARIO[],5,FALSE()),"")</f>
        <v/>
      </c>
      <c r="K46" s="73" t="str">
        <f>IFERROR(VLOOKUP(G46,INVENTARIO[],5,FALSE()),"")</f>
        <v/>
      </c>
      <c r="L46" s="71" t="str">
        <f>IFERROR(VLOOKUP(G46,INVENTARIO[],6,FALSE()),"")</f>
        <v/>
      </c>
      <c r="M46" s="72" t="str">
        <f>IFERROR(VLOOKUP(G46,INVENTARIO[],6,FALSE()),"")</f>
        <v/>
      </c>
      <c r="N46" s="73" t="str">
        <f>IFERROR(VLOOKUP(G46,INVENTARIO[],6,FALSE()),"")</f>
        <v/>
      </c>
      <c r="O46" s="74"/>
      <c r="P46" s="54"/>
      <c r="Q46" s="202" t="s">
        <v>91</v>
      </c>
      <c r="R46" s="202"/>
      <c r="S46" s="202"/>
      <c r="T46" s="202"/>
      <c r="U46" s="202"/>
      <c r="V46" s="203">
        <f>IFERROR(IF(G46="","",G46+1),"")</f>
        <v>6</v>
      </c>
      <c r="W46" s="203"/>
      <c r="X46" s="71" t="str">
        <f>IFERROR(VLOOKUP(V46,INVENTARIO[],5,FALSE()),"")</f>
        <v/>
      </c>
      <c r="Y46" s="72" t="str">
        <f>IFERROR(VLOOKUP(V46,INVENTARIO[],5,FALSE()),"")</f>
        <v/>
      </c>
      <c r="Z46" s="73" t="str">
        <f>IFERROR(VLOOKUP(V46,INVENTARIO[],5,FALSE()),"")</f>
        <v/>
      </c>
      <c r="AA46" s="71" t="str">
        <f>IFERROR(VLOOKUP(V46,INVENTARIO[],6,FALSE()),"")</f>
        <v/>
      </c>
      <c r="AB46" s="72" t="str">
        <f>IFERROR(VLOOKUP(V46,INVENTARIO[],6,FALSE()),"")</f>
        <v/>
      </c>
      <c r="AC46" s="73" t="str">
        <f>IFERROR(VLOOKUP(V46,INVENTARIO[],6,FALSE()),"")</f>
        <v/>
      </c>
    </row>
    <row r="47" spans="1:33" ht="20.25" customHeight="1" x14ac:dyDescent="0.3">
      <c r="A47" s="54"/>
      <c r="B47" s="202"/>
      <c r="C47" s="202"/>
      <c r="D47" s="202"/>
      <c r="E47" s="202"/>
      <c r="F47" s="202"/>
      <c r="G47" s="203"/>
      <c r="H47" s="203"/>
      <c r="I47" s="204" t="s">
        <v>92</v>
      </c>
      <c r="J47" s="204"/>
      <c r="K47" s="204"/>
      <c r="L47" s="204"/>
      <c r="M47" s="205" t="str">
        <f>IFERROR(MID(VLOOKUP(G46,INVENTARIO[],11,FALSE()),1,5),"")</f>
        <v/>
      </c>
      <c r="N47" s="205"/>
      <c r="O47" s="76"/>
      <c r="P47" s="54"/>
      <c r="Q47" s="202"/>
      <c r="R47" s="202"/>
      <c r="S47" s="202"/>
      <c r="T47" s="202"/>
      <c r="U47" s="202"/>
      <c r="V47" s="203"/>
      <c r="W47" s="203"/>
      <c r="X47" s="204" t="s">
        <v>92</v>
      </c>
      <c r="Y47" s="204"/>
      <c r="Z47" s="204"/>
      <c r="AA47" s="204"/>
      <c r="AB47" s="205" t="str">
        <f>IFERROR(MID(VLOOKUP(V46,INVENTARIO[],11,FALSE()),1,5),"")</f>
        <v/>
      </c>
      <c r="AC47" s="205"/>
    </row>
    <row r="48" spans="1:33" s="86" customFormat="1" ht="12" customHeight="1" x14ac:dyDescent="0.3">
      <c r="B48" s="206" t="s">
        <v>93</v>
      </c>
      <c r="C48" s="206"/>
      <c r="D48" s="206"/>
      <c r="E48" s="206"/>
      <c r="F48" s="206"/>
      <c r="G48" s="87"/>
      <c r="H48" s="88"/>
      <c r="I48" s="89"/>
      <c r="J48" s="89"/>
      <c r="K48" s="207"/>
      <c r="L48" s="207"/>
      <c r="M48" s="207"/>
      <c r="N48" s="207"/>
      <c r="O48" s="90"/>
      <c r="P48" s="91"/>
      <c r="Q48" s="206" t="s">
        <v>93</v>
      </c>
      <c r="R48" s="206"/>
      <c r="S48" s="206"/>
      <c r="T48" s="206"/>
      <c r="U48" s="206"/>
      <c r="V48" s="87"/>
      <c r="W48" s="88"/>
      <c r="X48" s="89"/>
      <c r="Y48" s="89"/>
      <c r="Z48" s="207"/>
      <c r="AA48" s="207"/>
      <c r="AB48" s="207"/>
      <c r="AC48" s="207"/>
      <c r="AD48" s="92"/>
    </row>
  </sheetData>
  <sheetProtection sheet="1" objects="1" scenarios="1"/>
  <mergeCells count="188">
    <mergeCell ref="B2:E4"/>
    <mergeCell ref="Q2:T4"/>
    <mergeCell ref="F2:N2"/>
    <mergeCell ref="F3:N3"/>
    <mergeCell ref="U2:AC2"/>
    <mergeCell ref="U3:AC3"/>
    <mergeCell ref="J4:K4"/>
    <mergeCell ref="L4:N4"/>
    <mergeCell ref="Y4:Z4"/>
    <mergeCell ref="AA4:AC4"/>
    <mergeCell ref="C5:E5"/>
    <mergeCell ref="F5:N5"/>
    <mergeCell ref="R5:T5"/>
    <mergeCell ref="U5:AC5"/>
    <mergeCell ref="B6:N6"/>
    <mergeCell ref="Q6:AC6"/>
    <mergeCell ref="C7:D7"/>
    <mergeCell ref="E7:F7"/>
    <mergeCell ref="G7:H7"/>
    <mergeCell ref="I7:J7"/>
    <mergeCell ref="L7:M7"/>
    <mergeCell ref="R7:S7"/>
    <mergeCell ref="T7:U7"/>
    <mergeCell ref="V7:W7"/>
    <mergeCell ref="X7:Y7"/>
    <mergeCell ref="AA7:AB7"/>
    <mergeCell ref="B8:D8"/>
    <mergeCell ref="E8:N8"/>
    <mergeCell ref="Q8:S8"/>
    <mergeCell ref="T8:AC8"/>
    <mergeCell ref="B9:D9"/>
    <mergeCell ref="E9:N9"/>
    <mergeCell ref="Q9:S9"/>
    <mergeCell ref="T9:AC9"/>
    <mergeCell ref="B10:D10"/>
    <mergeCell ref="E10:N10"/>
    <mergeCell ref="Q10:S10"/>
    <mergeCell ref="T10:AC10"/>
    <mergeCell ref="B11:D11"/>
    <mergeCell ref="E11:F11"/>
    <mergeCell ref="I11:N11"/>
    <mergeCell ref="Q11:S11"/>
    <mergeCell ref="T11:U11"/>
    <mergeCell ref="X11:AC11"/>
    <mergeCell ref="B12:D13"/>
    <mergeCell ref="E12:H13"/>
    <mergeCell ref="I12:K12"/>
    <mergeCell ref="L12:N12"/>
    <mergeCell ref="Q12:S13"/>
    <mergeCell ref="T12:W13"/>
    <mergeCell ref="X12:Z12"/>
    <mergeCell ref="AA12:AC12"/>
    <mergeCell ref="B14:F15"/>
    <mergeCell ref="G14:H15"/>
    <mergeCell ref="Q14:U15"/>
    <mergeCell ref="V14:W15"/>
    <mergeCell ref="I15:L15"/>
    <mergeCell ref="M15:N15"/>
    <mergeCell ref="X15:AA15"/>
    <mergeCell ref="AB15:AC15"/>
    <mergeCell ref="B16:F16"/>
    <mergeCell ref="K16:N16"/>
    <mergeCell ref="Q16:U16"/>
    <mergeCell ref="Z16:AC16"/>
    <mergeCell ref="B18:E20"/>
    <mergeCell ref="Q18:T20"/>
    <mergeCell ref="F18:N18"/>
    <mergeCell ref="F19:N19"/>
    <mergeCell ref="J20:K20"/>
    <mergeCell ref="L20:N20"/>
    <mergeCell ref="U18:AC18"/>
    <mergeCell ref="U19:AC19"/>
    <mergeCell ref="Y20:Z20"/>
    <mergeCell ref="AA20:AC20"/>
    <mergeCell ref="C21:E21"/>
    <mergeCell ref="F21:N21"/>
    <mergeCell ref="R21:T21"/>
    <mergeCell ref="U21:AC21"/>
    <mergeCell ref="B22:N22"/>
    <mergeCell ref="Q22:AC22"/>
    <mergeCell ref="C23:D23"/>
    <mergeCell ref="E23:F23"/>
    <mergeCell ref="G23:H23"/>
    <mergeCell ref="I23:J23"/>
    <mergeCell ref="L23:M23"/>
    <mergeCell ref="R23:S23"/>
    <mergeCell ref="T23:U23"/>
    <mergeCell ref="V23:W23"/>
    <mergeCell ref="X23:Y23"/>
    <mergeCell ref="AA23:AB23"/>
    <mergeCell ref="B24:D24"/>
    <mergeCell ref="E24:N24"/>
    <mergeCell ref="Q24:S24"/>
    <mergeCell ref="T24:AC24"/>
    <mergeCell ref="E25:N25"/>
    <mergeCell ref="T25:AC25"/>
    <mergeCell ref="B26:D26"/>
    <mergeCell ref="E26:N26"/>
    <mergeCell ref="Q26:S26"/>
    <mergeCell ref="T26:AC26"/>
    <mergeCell ref="B27:D27"/>
    <mergeCell ref="E27:F27"/>
    <mergeCell ref="I27:N27"/>
    <mergeCell ref="Q27:S27"/>
    <mergeCell ref="T27:U27"/>
    <mergeCell ref="X27:AC27"/>
    <mergeCell ref="B28:D29"/>
    <mergeCell ref="E28:H29"/>
    <mergeCell ref="I28:K28"/>
    <mergeCell ref="L28:N28"/>
    <mergeCell ref="Q28:S29"/>
    <mergeCell ref="T28:W29"/>
    <mergeCell ref="X28:Z28"/>
    <mergeCell ref="AA28:AC28"/>
    <mergeCell ref="B30:F31"/>
    <mergeCell ref="G30:H31"/>
    <mergeCell ref="Q30:U31"/>
    <mergeCell ref="V30:W31"/>
    <mergeCell ref="I31:L31"/>
    <mergeCell ref="M31:N31"/>
    <mergeCell ref="X31:AA31"/>
    <mergeCell ref="AB31:AC31"/>
    <mergeCell ref="B32:F32"/>
    <mergeCell ref="K32:N32"/>
    <mergeCell ref="Q32:U32"/>
    <mergeCell ref="Z32:AC32"/>
    <mergeCell ref="B34:E36"/>
    <mergeCell ref="Q34:T36"/>
    <mergeCell ref="F34:N34"/>
    <mergeCell ref="F35:N35"/>
    <mergeCell ref="J36:K36"/>
    <mergeCell ref="L36:N36"/>
    <mergeCell ref="U34:AC34"/>
    <mergeCell ref="U35:AC35"/>
    <mergeCell ref="Y36:Z36"/>
    <mergeCell ref="AA36:AC36"/>
    <mergeCell ref="C37:E37"/>
    <mergeCell ref="F37:N37"/>
    <mergeCell ref="R37:T37"/>
    <mergeCell ref="U37:AC37"/>
    <mergeCell ref="B38:N38"/>
    <mergeCell ref="Q38:AC38"/>
    <mergeCell ref="C39:D39"/>
    <mergeCell ref="E39:F39"/>
    <mergeCell ref="G39:H39"/>
    <mergeCell ref="I39:J39"/>
    <mergeCell ref="L39:M39"/>
    <mergeCell ref="R39:S39"/>
    <mergeCell ref="T39:U39"/>
    <mergeCell ref="V39:W39"/>
    <mergeCell ref="X39:Y39"/>
    <mergeCell ref="AA39:AB39"/>
    <mergeCell ref="B40:D40"/>
    <mergeCell ref="E40:N40"/>
    <mergeCell ref="Q40:S40"/>
    <mergeCell ref="T40:AC40"/>
    <mergeCell ref="E41:N41"/>
    <mergeCell ref="T41:AC41"/>
    <mergeCell ref="B42:D42"/>
    <mergeCell ref="E42:N42"/>
    <mergeCell ref="Q42:S42"/>
    <mergeCell ref="T42:AC42"/>
    <mergeCell ref="B43:D43"/>
    <mergeCell ref="E43:F43"/>
    <mergeCell ref="I43:N43"/>
    <mergeCell ref="Q43:S43"/>
    <mergeCell ref="T43:U43"/>
    <mergeCell ref="X43:AC43"/>
    <mergeCell ref="B44:D45"/>
    <mergeCell ref="E44:H45"/>
    <mergeCell ref="I44:K44"/>
    <mergeCell ref="L44:N44"/>
    <mergeCell ref="Q44:S45"/>
    <mergeCell ref="T44:W45"/>
    <mergeCell ref="X44:Z44"/>
    <mergeCell ref="AA44:AC44"/>
    <mergeCell ref="B46:F47"/>
    <mergeCell ref="G46:H47"/>
    <mergeCell ref="Q46:U47"/>
    <mergeCell ref="V46:W47"/>
    <mergeCell ref="I47:L47"/>
    <mergeCell ref="M47:N47"/>
    <mergeCell ref="X47:AA47"/>
    <mergeCell ref="AB47:AC47"/>
    <mergeCell ref="B48:F48"/>
    <mergeCell ref="K48:N48"/>
    <mergeCell ref="Q48:U48"/>
    <mergeCell ref="Z48:AC48"/>
  </mergeCells>
  <dataValidations count="1">
    <dataValidation type="whole" allowBlank="1" showInputMessage="1" showErrorMessage="1" errorTitle="No. Carpeta" error="Ingrese el numero de rotulo de carpeta que desea imprimir" promptTitle="No. Carpeta" prompt="Ingrese el número de rotulo que desee imprimir, se imprime 6 rotulos por hoja" sqref="G14:H15" xr:uid="{00000000-0002-0000-0100-000000000000}">
      <formula1>1</formula1>
      <formula2>10000</formula2>
    </dataValidation>
  </dataValidations>
  <printOptions horizontalCentered="1" verticalCentered="1"/>
  <pageMargins left="0.118055555555556" right="0.118055555555556" top="0.196527777777778" bottom="0.196527777777778" header="0.511811023622047" footer="0.511811023622047"/>
  <pageSetup scale="73"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38"/>
  <sheetViews>
    <sheetView showGridLines="0" view="pageBreakPreview" zoomScale="93" zoomScaleNormal="100" zoomScaleSheetLayoutView="93" zoomScalePageLayoutView="80" workbookViewId="0">
      <selection activeCell="O33" sqref="O33:P35"/>
    </sheetView>
  </sheetViews>
  <sheetFormatPr baseColWidth="10" defaultColWidth="11.42578125" defaultRowHeight="16.5" x14ac:dyDescent="0.3"/>
  <cols>
    <col min="1" max="1" width="3.42578125" style="49" customWidth="1"/>
    <col min="2" max="2" width="10.28515625" style="49" customWidth="1"/>
    <col min="3" max="4" width="12.85546875" style="49" customWidth="1"/>
    <col min="5" max="5" width="14.5703125" style="49" customWidth="1"/>
    <col min="6" max="6" width="12.140625" style="49" customWidth="1"/>
    <col min="7" max="7" width="4" style="49" customWidth="1"/>
    <col min="8" max="8" width="2.140625" style="93" customWidth="1"/>
    <col min="9" max="9" width="2.140625" style="49" customWidth="1"/>
    <col min="10" max="10" width="3.42578125" style="49" customWidth="1"/>
    <col min="11" max="11" width="10.28515625" style="49" customWidth="1"/>
    <col min="12" max="13" width="12.85546875" style="49" customWidth="1"/>
    <col min="14" max="14" width="14.5703125" style="49" customWidth="1"/>
    <col min="15" max="15" width="12.140625" style="49" customWidth="1"/>
    <col min="16" max="16" width="4" style="49" customWidth="1"/>
    <col min="17" max="17" width="9.85546875" style="49" hidden="1" customWidth="1"/>
    <col min="18" max="18" width="15.7109375" style="49" customWidth="1"/>
    <col min="19" max="22" width="11.42578125" style="49" hidden="1"/>
    <col min="23" max="16384" width="11.42578125" style="49"/>
  </cols>
  <sheetData>
    <row r="1" spans="1:22" ht="9" customHeight="1" x14ac:dyDescent="0.3">
      <c r="A1" s="269"/>
      <c r="B1" s="270"/>
      <c r="C1" s="279"/>
      <c r="D1" s="279"/>
      <c r="E1" s="279"/>
      <c r="F1" s="279"/>
      <c r="G1" s="280"/>
      <c r="I1" s="54"/>
      <c r="J1" s="140"/>
      <c r="K1" s="141"/>
      <c r="L1" s="141"/>
      <c r="M1" s="277"/>
      <c r="N1" s="277"/>
      <c r="O1" s="277"/>
      <c r="P1" s="278"/>
    </row>
    <row r="2" spans="1:22" ht="9" customHeight="1" x14ac:dyDescent="0.3">
      <c r="A2" s="271"/>
      <c r="B2" s="272"/>
      <c r="C2" s="281"/>
      <c r="D2" s="281"/>
      <c r="E2" s="281"/>
      <c r="F2" s="281"/>
      <c r="G2" s="282"/>
      <c r="I2" s="54"/>
      <c r="J2" s="142"/>
      <c r="K2" s="138"/>
      <c r="L2" s="138"/>
      <c r="M2" s="143"/>
      <c r="N2" s="143"/>
      <c r="O2" s="273"/>
      <c r="P2" s="274"/>
    </row>
    <row r="3" spans="1:22" ht="9" customHeight="1" x14ac:dyDescent="0.3">
      <c r="A3" s="271"/>
      <c r="B3" s="272"/>
      <c r="C3" s="137"/>
      <c r="D3" s="138"/>
      <c r="E3" s="139"/>
      <c r="F3" s="275"/>
      <c r="G3" s="276"/>
      <c r="I3" s="54"/>
      <c r="J3" s="142"/>
      <c r="K3" s="138"/>
      <c r="L3" s="138"/>
      <c r="M3" s="143"/>
      <c r="N3" s="143"/>
      <c r="O3" s="273"/>
      <c r="P3" s="274"/>
    </row>
    <row r="4" spans="1:22" ht="30.75" customHeight="1" x14ac:dyDescent="0.3">
      <c r="A4" s="268" t="s">
        <v>94</v>
      </c>
      <c r="B4" s="268"/>
      <c r="C4" s="268"/>
      <c r="D4" s="268"/>
      <c r="E4" s="268"/>
      <c r="F4" s="268"/>
      <c r="G4" s="268"/>
      <c r="I4" s="54"/>
      <c r="J4" s="268" t="s">
        <v>94</v>
      </c>
      <c r="K4" s="268"/>
      <c r="L4" s="268"/>
      <c r="M4" s="268"/>
      <c r="N4" s="268"/>
      <c r="O4" s="268"/>
      <c r="P4" s="268"/>
    </row>
    <row r="5" spans="1:22" ht="22.5" customHeight="1" x14ac:dyDescent="0.3">
      <c r="A5" s="266" t="s">
        <v>95</v>
      </c>
      <c r="B5" s="266"/>
      <c r="C5" s="266"/>
      <c r="D5" s="266"/>
      <c r="E5" s="266"/>
      <c r="F5" s="267" t="s">
        <v>96</v>
      </c>
      <c r="G5" s="267"/>
      <c r="I5" s="54"/>
      <c r="J5" s="266" t="s">
        <v>95</v>
      </c>
      <c r="K5" s="266"/>
      <c r="L5" s="266"/>
      <c r="M5" s="266"/>
      <c r="N5" s="266"/>
      <c r="O5" s="267" t="s">
        <v>96</v>
      </c>
      <c r="P5" s="267"/>
    </row>
    <row r="6" spans="1:22" ht="33" customHeight="1" x14ac:dyDescent="0.3">
      <c r="A6" s="265" t="str">
        <f>IF(F33="","",IF(FUID!D8="","",FUID!D8))</f>
        <v/>
      </c>
      <c r="B6" s="265"/>
      <c r="C6" s="265"/>
      <c r="D6" s="265"/>
      <c r="E6" s="265"/>
      <c r="F6" s="264" t="str">
        <f>IFERROR(IF(F33="","",VLOOKUP(A6,OFICINAS[],2,FALSE())),"")</f>
        <v/>
      </c>
      <c r="G6" s="264"/>
      <c r="I6" s="54"/>
      <c r="J6" s="265" t="str">
        <f>IF(O33="","",IF(FUID!D8="","",FUID!D8))</f>
        <v/>
      </c>
      <c r="K6" s="265"/>
      <c r="L6" s="265"/>
      <c r="M6" s="265"/>
      <c r="N6" s="265"/>
      <c r="O6" s="264" t="str">
        <f>IFERROR(IF(O33="","",VLOOKUP(J6,OFICINAS[],2,FALSE())),"")</f>
        <v/>
      </c>
      <c r="P6" s="264"/>
      <c r="Q6" s="49">
        <f>_xlfn.NUMBERVALUE(O6)</f>
        <v>0</v>
      </c>
    </row>
    <row r="7" spans="1:22" ht="25.5" customHeight="1" x14ac:dyDescent="0.3">
      <c r="A7" s="266" t="s">
        <v>97</v>
      </c>
      <c r="B7" s="266"/>
      <c r="C7" s="266"/>
      <c r="D7" s="266"/>
      <c r="E7" s="266"/>
      <c r="F7" s="267" t="s">
        <v>45</v>
      </c>
      <c r="G7" s="267"/>
      <c r="I7" s="54"/>
      <c r="J7" s="266" t="s">
        <v>97</v>
      </c>
      <c r="K7" s="266"/>
      <c r="L7" s="266"/>
      <c r="M7" s="266"/>
      <c r="N7" s="266"/>
      <c r="O7" s="267" t="s">
        <v>45</v>
      </c>
      <c r="P7" s="267"/>
    </row>
    <row r="8" spans="1:22" ht="45" customHeight="1" x14ac:dyDescent="0.3">
      <c r="A8" s="263" t="str">
        <f>IF(F33="","",IF(FUID!D9="","",FUID!D9))</f>
        <v/>
      </c>
      <c r="B8" s="263"/>
      <c r="C8" s="263"/>
      <c r="D8" s="263"/>
      <c r="E8" s="263"/>
      <c r="F8" s="264" t="str">
        <f>IFERROR(IF(F33="","",VLOOKUP(A8,OFICINAS[],2,FALSE())),"")</f>
        <v/>
      </c>
      <c r="G8" s="264"/>
      <c r="I8" s="54"/>
      <c r="J8" s="263" t="str">
        <f>IF(O33="","",IF(FUID!D9="","",FUID!D9))</f>
        <v/>
      </c>
      <c r="K8" s="263"/>
      <c r="L8" s="263"/>
      <c r="M8" s="263"/>
      <c r="N8" s="263"/>
      <c r="O8" s="264" t="str">
        <f>IFERROR(IF(O33="","",VLOOKUP(J8,OFICINAS[],2,FALSE())),"")</f>
        <v/>
      </c>
      <c r="P8" s="264"/>
      <c r="Q8" s="49">
        <f>_xlfn.NUMBERVALUE(O8)</f>
        <v>0</v>
      </c>
    </row>
    <row r="9" spans="1:22" ht="15" customHeight="1" x14ac:dyDescent="0.3">
      <c r="A9" s="250" t="s">
        <v>98</v>
      </c>
      <c r="B9" s="250"/>
      <c r="C9" s="262" t="str">
        <f>IFERROR(VLOOKUP(F10,SERIECOMPLETA[],2,FALSE()),"")</f>
        <v/>
      </c>
      <c r="D9" s="262"/>
      <c r="E9" s="262"/>
      <c r="F9" s="259" t="s">
        <v>99</v>
      </c>
      <c r="G9" s="259"/>
      <c r="I9" s="54"/>
      <c r="J9" s="250" t="s">
        <v>98</v>
      </c>
      <c r="K9" s="250"/>
      <c r="L9" s="262" t="str">
        <f>IFERROR(VLOOKUP(O10,SERIECOMPLETA[],2,FALSE()),"")</f>
        <v/>
      </c>
      <c r="M9" s="262"/>
      <c r="N9" s="262"/>
      <c r="O9" s="259" t="s">
        <v>99</v>
      </c>
      <c r="P9" s="259"/>
    </row>
    <row r="10" spans="1:22" ht="15" customHeight="1" x14ac:dyDescent="0.3">
      <c r="A10" s="250"/>
      <c r="B10" s="250"/>
      <c r="C10" s="262"/>
      <c r="D10" s="262"/>
      <c r="E10" s="262"/>
      <c r="F10" s="260" t="str">
        <f>IFERROR(VLOOKUP(MIN(B15:B29),INVENTARIO[],2,FALSE()),"")</f>
        <v/>
      </c>
      <c r="G10" s="260"/>
      <c r="I10" s="54"/>
      <c r="J10" s="250"/>
      <c r="K10" s="250"/>
      <c r="L10" s="262"/>
      <c r="M10" s="262"/>
      <c r="N10" s="262"/>
      <c r="O10" s="260" t="str">
        <f>IFERROR(VLOOKUP(MIN(K15:K29),INVENTARIO[],2,FALSE()),"")</f>
        <v/>
      </c>
      <c r="P10" s="260"/>
    </row>
    <row r="11" spans="1:22" ht="15" customHeight="1" x14ac:dyDescent="0.3">
      <c r="A11" s="250" t="s">
        <v>100</v>
      </c>
      <c r="B11" s="250"/>
      <c r="C11" s="262" t="str">
        <f>IFERROR(VLOOKUP(F12,SERIECOMPLETA[],2,FALSE()),"")</f>
        <v/>
      </c>
      <c r="D11" s="262"/>
      <c r="E11" s="262"/>
      <c r="F11" s="259" t="s">
        <v>101</v>
      </c>
      <c r="G11" s="259"/>
      <c r="I11" s="54"/>
      <c r="J11" s="250" t="s">
        <v>100</v>
      </c>
      <c r="K11" s="250"/>
      <c r="L11" s="262" t="str">
        <f>IFERROR(VLOOKUP(O12,SERIECOMPLETA[],2,FALSE()),"")</f>
        <v/>
      </c>
      <c r="M11" s="262"/>
      <c r="N11" s="262"/>
      <c r="O11" s="259" t="s">
        <v>101</v>
      </c>
      <c r="P11" s="259"/>
    </row>
    <row r="12" spans="1:22" ht="15" customHeight="1" x14ac:dyDescent="0.3">
      <c r="A12" s="250"/>
      <c r="B12" s="250"/>
      <c r="C12" s="262"/>
      <c r="D12" s="262"/>
      <c r="E12" s="262"/>
      <c r="F12" s="260" t="str">
        <f>IFERROR(VLOOKUP(MAX(B15:B29),INVENTARIO[],2,FALSE()),"")</f>
        <v/>
      </c>
      <c r="G12" s="260"/>
      <c r="I12" s="54"/>
      <c r="J12" s="250"/>
      <c r="K12" s="250"/>
      <c r="L12" s="262"/>
      <c r="M12" s="262"/>
      <c r="N12" s="262"/>
      <c r="O12" s="260" t="str">
        <f>IFERROR(VLOOKUP(MAX(K15:K29),INVENTARIO[],2,FALSE()),"")</f>
        <v/>
      </c>
      <c r="P12" s="260"/>
    </row>
    <row r="13" spans="1:22" ht="9" customHeight="1" x14ac:dyDescent="0.3">
      <c r="A13" s="94"/>
      <c r="G13" s="95"/>
      <c r="I13" s="54"/>
      <c r="J13" s="94"/>
      <c r="P13" s="95"/>
    </row>
    <row r="14" spans="1:22" x14ac:dyDescent="0.3">
      <c r="A14" s="94"/>
      <c r="B14" s="75" t="s">
        <v>18</v>
      </c>
      <c r="C14" s="204" t="s">
        <v>46</v>
      </c>
      <c r="D14" s="204"/>
      <c r="E14" s="204"/>
      <c r="F14" s="204"/>
      <c r="G14" s="261"/>
      <c r="I14" s="54"/>
      <c r="J14" s="94"/>
      <c r="K14" s="75" t="s">
        <v>18</v>
      </c>
      <c r="L14" s="204" t="s">
        <v>102</v>
      </c>
      <c r="M14" s="204"/>
      <c r="N14" s="204"/>
      <c r="O14" s="204"/>
      <c r="P14" s="261"/>
    </row>
    <row r="15" spans="1:22" x14ac:dyDescent="0.3">
      <c r="A15" s="96"/>
      <c r="B15" s="97" t="str">
        <f t="array" ref="B15">IFERROR(SMALL(IF(FUID!$J$18:$J$502=$F$33,FUID!$B$18:$B$502),ROW(A1)),"")</f>
        <v/>
      </c>
      <c r="C15" s="256" t="str">
        <f>IFERROR(IF(B15="","",INDEX(FUID!$D$18:$D$27,MATCH(B15,FUID!$B$18:$B$27,0))),"")</f>
        <v/>
      </c>
      <c r="D15" s="256"/>
      <c r="E15" s="256"/>
      <c r="F15" s="256"/>
      <c r="G15" s="261"/>
      <c r="I15" s="54"/>
      <c r="J15" s="96"/>
      <c r="K15" s="98" t="str">
        <f t="array" ref="K15">IFERROR(SMALL(IF(FUID!$J$18:$J$27=$O$33,FUID!$B$18:$B$27),ROWS($K$15:K15)),"")</f>
        <v/>
      </c>
      <c r="L15" s="256" t="str">
        <f>IFERROR(IF(K15="","",INDEX(FUID!$D$18:$D$27,MATCH(K15,FUID!$B$18:$B$27,0))),"")</f>
        <v/>
      </c>
      <c r="M15" s="256"/>
      <c r="N15" s="256"/>
      <c r="O15" s="256"/>
      <c r="P15" s="261"/>
      <c r="S15" s="99" t="str">
        <f>IFERROR(VLOOKUP(B15,INVENTARIO[],5,FALSE()),"")</f>
        <v/>
      </c>
      <c r="T15" s="99" t="str">
        <f>IFERROR(VLOOKUP(B15,INVENTARIO[],6,FALSE()),"")</f>
        <v/>
      </c>
      <c r="U15" s="99" t="str">
        <f>IFERROR(VLOOKUP(K15,INVENTARIO[],5,FALSE()),"")</f>
        <v/>
      </c>
      <c r="V15" s="99" t="str">
        <f>IFERROR(VLOOKUP(K15,INVENTARIO[],6,FALSE()),"")</f>
        <v/>
      </c>
    </row>
    <row r="16" spans="1:22" x14ac:dyDescent="0.3">
      <c r="A16" s="96"/>
      <c r="B16" s="97" t="str">
        <f t="array" ref="B16">IFERROR(SMALL(IF(FUID!$J$18:$J$502=$F$33,FUID!$B$18:$B$502),ROW(A2)),"")</f>
        <v/>
      </c>
      <c r="C16" s="253" t="str">
        <f>IFERROR(IF(B16="","",INDEX(FUID!$D$18:$D$27,MATCH(B16,FUID!$B$18:$B$27,0))),"")</f>
        <v/>
      </c>
      <c r="D16" s="254"/>
      <c r="E16" s="254"/>
      <c r="F16" s="255"/>
      <c r="G16" s="261"/>
      <c r="I16" s="54"/>
      <c r="J16" s="96"/>
      <c r="K16" s="98" t="str">
        <f t="array" ref="K16">IFERROR(SMALL(IF(FUID!$J$18:$J$27=$O$33,FUID!$B$18:$B$27),ROWS($K$15:K16)),"")</f>
        <v/>
      </c>
      <c r="L16" s="256" t="str">
        <f>IFERROR(IF(K16="","",INDEX(FUID!$D$18:$D$27,MATCH(K16,FUID!$B$18:$B$27,0))),"")</f>
        <v/>
      </c>
      <c r="M16" s="256"/>
      <c r="N16" s="256"/>
      <c r="O16" s="256"/>
      <c r="P16" s="261"/>
      <c r="S16" s="99" t="str">
        <f>IFERROR(VLOOKUP(B16,INVENTARIO[],5,FALSE()),"")</f>
        <v/>
      </c>
      <c r="T16" s="99" t="str">
        <f>IFERROR(VLOOKUP(B16,INVENTARIO[],6,FALSE()),"")</f>
        <v/>
      </c>
      <c r="U16" s="99" t="str">
        <f>IFERROR(VLOOKUP(K16,INVENTARIO[],5,FALSE()),"")</f>
        <v/>
      </c>
      <c r="V16" s="99" t="str">
        <f>IFERROR(VLOOKUP(K16,INVENTARIO[],6,FALSE()),"")</f>
        <v/>
      </c>
    </row>
    <row r="17" spans="1:22" x14ac:dyDescent="0.3">
      <c r="A17" s="96"/>
      <c r="B17" s="97" t="str">
        <f t="array" ref="B17">IFERROR(SMALL(IF(FUID!$J$18:$J$502=$F$33,FUID!$B$18:$B$502),ROW(A3)),"")</f>
        <v/>
      </c>
      <c r="C17" s="253" t="str">
        <f>IFERROR(IF(B17="","",INDEX(FUID!$D$18:$D$27,MATCH(B17,FUID!$B$18:$B$27,0))),"")</f>
        <v/>
      </c>
      <c r="D17" s="254"/>
      <c r="E17" s="254"/>
      <c r="F17" s="255"/>
      <c r="G17" s="261"/>
      <c r="I17" s="54"/>
      <c r="J17" s="96"/>
      <c r="K17" s="98" t="str">
        <f t="array" ref="K17">IFERROR(SMALL(IF(FUID!$J$18:$J$27=$O$33,FUID!$B$18:$B$27),ROWS($K$15:K17)),"")</f>
        <v/>
      </c>
      <c r="L17" s="256" t="str">
        <f>IFERROR(IF(K17="","",INDEX(FUID!$D$18:$D$27,MATCH(K17,FUID!$B$18:$B$27,0))),"")</f>
        <v/>
      </c>
      <c r="M17" s="256"/>
      <c r="N17" s="256"/>
      <c r="O17" s="256"/>
      <c r="P17" s="261"/>
      <c r="S17" s="99" t="str">
        <f>IFERROR(VLOOKUP(B17,INVENTARIO[],5,FALSE()),"")</f>
        <v/>
      </c>
      <c r="T17" s="99" t="str">
        <f>IFERROR(VLOOKUP(B17,INVENTARIO[],6,FALSE()),"")</f>
        <v/>
      </c>
      <c r="U17" s="99" t="str">
        <f>IFERROR(VLOOKUP(K17,INVENTARIO[],5,FALSE()),"")</f>
        <v/>
      </c>
      <c r="V17" s="99" t="str">
        <f>IFERROR(VLOOKUP(K17,INVENTARIO[],6,FALSE()),"")</f>
        <v/>
      </c>
    </row>
    <row r="18" spans="1:22" x14ac:dyDescent="0.3">
      <c r="A18" s="96"/>
      <c r="B18" s="97" t="str">
        <f t="array" ref="B18">IFERROR(SMALL(IF(FUID!$J$18:$J$502=$F$33,FUID!$B$18:$B$502),ROW(A4)),"")</f>
        <v/>
      </c>
      <c r="C18" s="253" t="str">
        <f>IFERROR(IF(B18="","",INDEX(FUID!$D$18:$D$27,MATCH(B18,FUID!$B$18:$B$27,0))),"")</f>
        <v/>
      </c>
      <c r="D18" s="254"/>
      <c r="E18" s="254"/>
      <c r="F18" s="255"/>
      <c r="G18" s="261"/>
      <c r="I18" s="54"/>
      <c r="J18" s="96"/>
      <c r="K18" s="98" t="str">
        <f t="array" ref="K18">IFERROR(SMALL(IF(FUID!$J$18:$J$27=$O$33,FUID!$B$18:$B$27),ROWS($K$15:K18)),"")</f>
        <v/>
      </c>
      <c r="L18" s="256" t="str">
        <f>IFERROR(IF(K18="","",INDEX(FUID!$D$18:$D$27,MATCH(K18,FUID!$B$18:$B$27,0))),"")</f>
        <v/>
      </c>
      <c r="M18" s="256"/>
      <c r="N18" s="256"/>
      <c r="O18" s="256"/>
      <c r="P18" s="261"/>
      <c r="S18" s="99" t="str">
        <f>IFERROR(VLOOKUP(B18,INVENTARIO[],5,FALSE()),"")</f>
        <v/>
      </c>
      <c r="T18" s="99" t="str">
        <f>IFERROR(VLOOKUP(B18,INVENTARIO[],6,FALSE()),"")</f>
        <v/>
      </c>
      <c r="U18" s="99" t="str">
        <f>IFERROR(VLOOKUP(K18,INVENTARIO[],5,FALSE()),"")</f>
        <v/>
      </c>
      <c r="V18" s="99" t="str">
        <f>IFERROR(VLOOKUP(K18,INVENTARIO[],6,FALSE()),"")</f>
        <v/>
      </c>
    </row>
    <row r="19" spans="1:22" x14ac:dyDescent="0.3">
      <c r="A19" s="96"/>
      <c r="B19" s="97" t="str">
        <f t="array" ref="B19">IFERROR(SMALL(IF(FUID!$J$18:$J$502=$F$33,FUID!$B$18:$B$502),ROW(A5)),"")</f>
        <v/>
      </c>
      <c r="C19" s="253" t="str">
        <f>IFERROR(IF(B19="","",INDEX(FUID!$D$18:$D$27,MATCH(B19,FUID!$B$18:$B$27,0))),"")</f>
        <v/>
      </c>
      <c r="D19" s="254"/>
      <c r="E19" s="254"/>
      <c r="F19" s="255"/>
      <c r="G19" s="261"/>
      <c r="I19" s="54"/>
      <c r="J19" s="96"/>
      <c r="K19" s="98" t="str">
        <f t="array" ref="K19">IFERROR(SMALL(IF(FUID!$J$18:$J$27=$O$33,FUID!$B$18:$B$27),ROWS($K$15:K19)),"")</f>
        <v/>
      </c>
      <c r="L19" s="256" t="str">
        <f>IFERROR(IF(K19="","",INDEX(FUID!$D$18:$D$27,MATCH(K19,FUID!$B$18:$B$27,0))),"")</f>
        <v/>
      </c>
      <c r="M19" s="256"/>
      <c r="N19" s="256"/>
      <c r="O19" s="256"/>
      <c r="P19" s="261"/>
      <c r="S19" s="99" t="str">
        <f>IFERROR(VLOOKUP(B19,INVENTARIO[],5,FALSE()),"")</f>
        <v/>
      </c>
      <c r="T19" s="99" t="str">
        <f>IFERROR(VLOOKUP(B19,INVENTARIO[],6,FALSE()),"")</f>
        <v/>
      </c>
      <c r="U19" s="99" t="str">
        <f>IFERROR(VLOOKUP(K19,INVENTARIO[],5,FALSE()),"")</f>
        <v/>
      </c>
      <c r="V19" s="99" t="str">
        <f>IFERROR(VLOOKUP(K19,INVENTARIO[],6,FALSE()),"")</f>
        <v/>
      </c>
    </row>
    <row r="20" spans="1:22" x14ac:dyDescent="0.3">
      <c r="A20" s="96"/>
      <c r="B20" s="97" t="str">
        <f t="array" ref="B20">IFERROR(SMALL(IF(FUID!$J$18:$J$502=$F$33,FUID!$B$18:$B$502),ROW(A6)),"")</f>
        <v/>
      </c>
      <c r="C20" s="253" t="str">
        <f>IFERROR(IF(B20="","",INDEX(FUID!$D$18:$D$27,MATCH(B20,FUID!$B$18:$B$27,0))),"")</f>
        <v/>
      </c>
      <c r="D20" s="254"/>
      <c r="E20" s="254"/>
      <c r="F20" s="255"/>
      <c r="G20" s="261"/>
      <c r="I20" s="54"/>
      <c r="J20" s="96"/>
      <c r="K20" s="98" t="str">
        <f t="array" ref="K20">IFERROR(SMALL(IF(FUID!$J$18:$J$27=$O$33,FUID!$B$18:$B$27),ROWS($K$15:K20)),"")</f>
        <v/>
      </c>
      <c r="L20" s="256" t="str">
        <f>IFERROR(IF(K20="","",INDEX(FUID!$D$18:$D$27,MATCH(K20,FUID!$B$18:$B$27,0))),"")</f>
        <v/>
      </c>
      <c r="M20" s="256"/>
      <c r="N20" s="256"/>
      <c r="O20" s="256"/>
      <c r="P20" s="261"/>
      <c r="S20" s="99" t="str">
        <f>IFERROR(VLOOKUP(B20,INVENTARIO[],5,FALSE()),"")</f>
        <v/>
      </c>
      <c r="T20" s="99" t="str">
        <f>IFERROR(VLOOKUP(B20,INVENTARIO[],6,FALSE()),"")</f>
        <v/>
      </c>
      <c r="U20" s="99" t="str">
        <f>IFERROR(VLOOKUP(K20,INVENTARIO[],5,FALSE()),"")</f>
        <v/>
      </c>
      <c r="V20" s="99" t="str">
        <f>IFERROR(VLOOKUP(K20,INVENTARIO[],6,FALSE()),"")</f>
        <v/>
      </c>
    </row>
    <row r="21" spans="1:22" x14ac:dyDescent="0.3">
      <c r="A21" s="96"/>
      <c r="B21" s="97" t="str">
        <f t="array" ref="B21">IFERROR(SMALL(IF(FUID!$J$18:$J$502=$F$33,FUID!$B$18:$B$502),ROW(A7)),"")</f>
        <v/>
      </c>
      <c r="C21" s="253" t="str">
        <f>IFERROR(IF(B21="","",INDEX(FUID!$D$18:$D$27,MATCH(B21,FUID!$B$18:$B$27,0))),"")</f>
        <v/>
      </c>
      <c r="D21" s="254"/>
      <c r="E21" s="254"/>
      <c r="F21" s="255"/>
      <c r="G21" s="261"/>
      <c r="I21" s="54"/>
      <c r="J21" s="96"/>
      <c r="K21" s="98" t="str">
        <f t="array" ref="K21">IFERROR(SMALL(IF(FUID!$J$18:$J$27=$O$33,FUID!$B$18:$B$27),ROWS($K$15:K21)),"")</f>
        <v/>
      </c>
      <c r="L21" s="256" t="str">
        <f>IFERROR(IF(K21="","",INDEX(FUID!$D$18:$D$27,MATCH(K21,FUID!$B$18:$B$27,0))),"")</f>
        <v/>
      </c>
      <c r="M21" s="256"/>
      <c r="N21" s="256"/>
      <c r="O21" s="256"/>
      <c r="P21" s="261"/>
      <c r="S21" s="99" t="str">
        <f>IFERROR(VLOOKUP(B21,INVENTARIO[],5,FALSE()),"")</f>
        <v/>
      </c>
      <c r="T21" s="99" t="str">
        <f>IFERROR(VLOOKUP(B21,INVENTARIO[],6,FALSE()),"")</f>
        <v/>
      </c>
      <c r="U21" s="99" t="str">
        <f>IFERROR(VLOOKUP(K21,INVENTARIO[],5,FALSE()),"")</f>
        <v/>
      </c>
      <c r="V21" s="99" t="str">
        <f>IFERROR(VLOOKUP(K21,INVENTARIO[],6,FALSE()),"")</f>
        <v/>
      </c>
    </row>
    <row r="22" spans="1:22" x14ac:dyDescent="0.3">
      <c r="A22" s="96"/>
      <c r="B22" s="97" t="str">
        <f t="array" ref="B22">IFERROR(SMALL(IF(FUID!$J$18:$J$502=$F$33,FUID!$B$18:$B$502),ROW(A8)),"")</f>
        <v/>
      </c>
      <c r="C22" s="253" t="str">
        <f>IFERROR(IF(B22="","",INDEX(FUID!$D$18:$D$27,MATCH(B22,FUID!$B$18:$B$27,0))),"")</f>
        <v/>
      </c>
      <c r="D22" s="254"/>
      <c r="E22" s="254"/>
      <c r="F22" s="255"/>
      <c r="G22" s="261"/>
      <c r="I22" s="54"/>
      <c r="J22" s="96"/>
      <c r="K22" s="98" t="str">
        <f t="array" ref="K22">IFERROR(SMALL(IF(FUID!$J$18:$J$27=$O$33,FUID!$B$18:$B$27),ROWS($K$15:K22)),"")</f>
        <v/>
      </c>
      <c r="L22" s="256" t="str">
        <f>IFERROR(IF(K22="","",INDEX(FUID!$D$18:$D$27,MATCH(K22,FUID!$B$18:$B$27,0))),"")</f>
        <v/>
      </c>
      <c r="M22" s="256"/>
      <c r="N22" s="256"/>
      <c r="O22" s="256"/>
      <c r="P22" s="261"/>
      <c r="S22" s="99" t="str">
        <f>IFERROR(VLOOKUP(B22,INVENTARIO[],5,FALSE()),"")</f>
        <v/>
      </c>
      <c r="T22" s="99" t="str">
        <f>IFERROR(VLOOKUP(B22,INVENTARIO[],6,FALSE()),"")</f>
        <v/>
      </c>
      <c r="U22" s="99" t="str">
        <f>IFERROR(VLOOKUP(K22,INVENTARIO[],5,FALSE()),"")</f>
        <v/>
      </c>
      <c r="V22" s="99" t="str">
        <f>IFERROR(VLOOKUP(K22,INVENTARIO[],6,FALSE()),"")</f>
        <v/>
      </c>
    </row>
    <row r="23" spans="1:22" x14ac:dyDescent="0.3">
      <c r="A23" s="96"/>
      <c r="B23" s="97" t="str">
        <f t="array" ref="B23">IFERROR(SMALL(IF(FUID!$J$18:$J$502=$F$33,FUID!$B$18:$B$502),ROW(A9)),"")</f>
        <v/>
      </c>
      <c r="C23" s="253" t="str">
        <f>IFERROR(IF(B23="","",INDEX(FUID!$D$18:$D$27,MATCH(B23,FUID!$B$18:$B$27,0))),"")</f>
        <v/>
      </c>
      <c r="D23" s="254"/>
      <c r="E23" s="254"/>
      <c r="F23" s="255"/>
      <c r="G23" s="261"/>
      <c r="I23" s="54"/>
      <c r="J23" s="96"/>
      <c r="K23" s="98" t="str">
        <f t="array" ref="K23">IFERROR(SMALL(IF(FUID!$J$18:$J$27=$O$33,FUID!$B$18:$B$27),ROWS($K$15:K23)),"")</f>
        <v/>
      </c>
      <c r="L23" s="256" t="str">
        <f>IFERROR(IF(K23="","",INDEX(FUID!$D$18:$D$27,MATCH(K23,FUID!$B$18:$B$27,0))),"")</f>
        <v/>
      </c>
      <c r="M23" s="256"/>
      <c r="N23" s="256"/>
      <c r="O23" s="256"/>
      <c r="P23" s="261"/>
      <c r="S23" s="99" t="str">
        <f>IFERROR(VLOOKUP(B23,INVENTARIO[],5,FALSE()),"")</f>
        <v/>
      </c>
      <c r="T23" s="99" t="str">
        <f>IFERROR(VLOOKUP(B23,INVENTARIO[],6,FALSE()),"")</f>
        <v/>
      </c>
      <c r="U23" s="99" t="str">
        <f>IFERROR(VLOOKUP(K23,INVENTARIO[],5,FALSE()),"")</f>
        <v/>
      </c>
      <c r="V23" s="99" t="str">
        <f>IFERROR(VLOOKUP(K23,INVENTARIO[],6,FALSE()),"")</f>
        <v/>
      </c>
    </row>
    <row r="24" spans="1:22" x14ac:dyDescent="0.3">
      <c r="A24" s="96"/>
      <c r="B24" s="97" t="str">
        <f t="array" ref="B24">IFERROR(SMALL(IF(FUID!$J$18:$J$502=$F$33,FUID!$B$18:$B$502),ROW(A10)),"")</f>
        <v/>
      </c>
      <c r="C24" s="253" t="str">
        <f>IFERROR(IF(B24="","",INDEX(FUID!$D$18:$D$27,MATCH(B24,FUID!$B$18:$B$27,0))),"")</f>
        <v/>
      </c>
      <c r="D24" s="254"/>
      <c r="E24" s="254"/>
      <c r="F24" s="255"/>
      <c r="G24" s="261"/>
      <c r="I24" s="54"/>
      <c r="J24" s="96"/>
      <c r="K24" s="98" t="str">
        <f t="array" ref="K24">IFERROR(SMALL(IF(FUID!$J$18:$J$27=$O$33,FUID!$B$18:$B$27),ROWS($K$15:K24)),"")</f>
        <v/>
      </c>
      <c r="L24" s="256" t="str">
        <f>IFERROR(IF(K24="","",INDEX(FUID!$D$18:$D$27,MATCH(K24,FUID!$B$18:$B$27,0))),"")</f>
        <v/>
      </c>
      <c r="M24" s="256"/>
      <c r="N24" s="256"/>
      <c r="O24" s="256"/>
      <c r="P24" s="261"/>
      <c r="S24" s="99" t="str">
        <f>IFERROR(VLOOKUP(B24,INVENTARIO[],5,FALSE()),"")</f>
        <v/>
      </c>
      <c r="T24" s="99" t="str">
        <f>IFERROR(VLOOKUP(B24,INVENTARIO[],6,FALSE()),"")</f>
        <v/>
      </c>
      <c r="U24" s="99" t="str">
        <f>IFERROR(VLOOKUP(K24,INVENTARIO[],5,FALSE()),"")</f>
        <v/>
      </c>
      <c r="V24" s="99" t="str">
        <f>IFERROR(VLOOKUP(K24,INVENTARIO[],6,FALSE()),"")</f>
        <v/>
      </c>
    </row>
    <row r="25" spans="1:22" x14ac:dyDescent="0.3">
      <c r="A25" s="96"/>
      <c r="B25" s="97" t="str">
        <f t="array" ref="B25">IFERROR(SMALL(IF(FUID!$J$18:$J$502=$F$33,FUID!$B$18:$B$502),ROW(A11)),"")</f>
        <v/>
      </c>
      <c r="C25" s="253" t="str">
        <f>IFERROR(IF(B25="","",INDEX(FUID!$D$18:$D$27,MATCH(B25,FUID!$B$18:$B$27,0))),"")</f>
        <v/>
      </c>
      <c r="D25" s="254"/>
      <c r="E25" s="254"/>
      <c r="F25" s="255"/>
      <c r="G25" s="261"/>
      <c r="I25" s="54"/>
      <c r="J25" s="96"/>
      <c r="K25" s="98" t="str">
        <f t="array" ref="K25">IFERROR(SMALL(IF(FUID!$J$18:$J$27=$O$33,FUID!$B$18:$B$27),ROWS($K$15:K25)),"")</f>
        <v/>
      </c>
      <c r="L25" s="256" t="str">
        <f>IFERROR(IF(K25="","",INDEX(FUID!$D$18:$D$27,MATCH(K25,FUID!$B$18:$B$27,0))),"")</f>
        <v/>
      </c>
      <c r="M25" s="256"/>
      <c r="N25" s="256"/>
      <c r="O25" s="256"/>
      <c r="P25" s="261"/>
      <c r="S25" s="99" t="str">
        <f>IFERROR(VLOOKUP(B25,INVENTARIO[],5,FALSE()),"")</f>
        <v/>
      </c>
      <c r="T25" s="99" t="str">
        <f>IFERROR(VLOOKUP(B25,INVENTARIO[],6,FALSE()),"")</f>
        <v/>
      </c>
      <c r="U25" s="99" t="str">
        <f>IFERROR(VLOOKUP(K25,INVENTARIO[],5,FALSE()),"")</f>
        <v/>
      </c>
      <c r="V25" s="99" t="str">
        <f>IFERROR(VLOOKUP(K25,INVENTARIO[],6,FALSE()),"")</f>
        <v/>
      </c>
    </row>
    <row r="26" spans="1:22" x14ac:dyDescent="0.3">
      <c r="A26" s="96"/>
      <c r="B26" s="97" t="str">
        <f t="array" ref="B26">IFERROR(SMALL(IF(FUID!$J$18:$J$502=$F$33,FUID!$B$18:$B$502),ROW(A12)),"")</f>
        <v/>
      </c>
      <c r="C26" s="253" t="str">
        <f>IFERROR(IF(B26="","",INDEX(FUID!$D$18:$D$27,MATCH(B26,FUID!$B$18:$B$27,0))),"")</f>
        <v/>
      </c>
      <c r="D26" s="254"/>
      <c r="E26" s="254"/>
      <c r="F26" s="255"/>
      <c r="G26" s="261"/>
      <c r="I26" s="54"/>
      <c r="J26" s="96"/>
      <c r="K26" s="98" t="str">
        <f t="array" ref="K26">IFERROR(SMALL(IF(FUID!$J$18:$J$27=$O$33,FUID!$B$18:$B$27),ROWS($K$15:K26)),"")</f>
        <v/>
      </c>
      <c r="L26" s="256" t="str">
        <f>IFERROR(IF(K26="","",INDEX(FUID!$D$18:$D$27,MATCH(K26,FUID!$B$18:$B$27,0))),"")</f>
        <v/>
      </c>
      <c r="M26" s="256"/>
      <c r="N26" s="256"/>
      <c r="O26" s="256"/>
      <c r="P26" s="261"/>
      <c r="S26" s="99" t="str">
        <f>IFERROR(VLOOKUP(B26,INVENTARIO[],5,FALSE()),"")</f>
        <v/>
      </c>
      <c r="T26" s="99" t="str">
        <f>IFERROR(VLOOKUP(B26,INVENTARIO[],6,FALSE()),"")</f>
        <v/>
      </c>
      <c r="U26" s="99" t="str">
        <f>IFERROR(VLOOKUP(K26,INVENTARIO[],5,FALSE()),"")</f>
        <v/>
      </c>
      <c r="V26" s="99" t="str">
        <f>IFERROR(VLOOKUP(K26,INVENTARIO[],6,FALSE()),"")</f>
        <v/>
      </c>
    </row>
    <row r="27" spans="1:22" x14ac:dyDescent="0.3">
      <c r="A27" s="96"/>
      <c r="B27" s="97" t="str">
        <f t="array" ref="B27">IFERROR(SMALL(IF(FUID!$J$18:$J$502=$F$33,FUID!$B$18:$B$502),ROW(A13)),"")</f>
        <v/>
      </c>
      <c r="C27" s="253" t="str">
        <f>IFERROR(IF(B27="","",INDEX(FUID!$D$18:$D$27,MATCH(B27,FUID!$B$18:$B$27,0))),"")</f>
        <v/>
      </c>
      <c r="D27" s="254"/>
      <c r="E27" s="254"/>
      <c r="F27" s="255"/>
      <c r="G27" s="261"/>
      <c r="I27" s="54"/>
      <c r="J27" s="96"/>
      <c r="K27" s="98" t="str">
        <f t="array" ref="K27">IFERROR(SMALL(IF(FUID!$J$18:$J$27=$O$33,FUID!$B$18:$B$27),ROWS($K$15:K27)),"")</f>
        <v/>
      </c>
      <c r="L27" s="256" t="str">
        <f>IFERROR(IF(K27="","",INDEX(FUID!$D$18:$D$27,MATCH(K27,FUID!$B$18:$B$27,0))),"")</f>
        <v/>
      </c>
      <c r="M27" s="256"/>
      <c r="N27" s="256"/>
      <c r="O27" s="256"/>
      <c r="P27" s="261"/>
      <c r="S27" s="99" t="str">
        <f>IFERROR(VLOOKUP(B27,INVENTARIO[],5,FALSE()),"")</f>
        <v/>
      </c>
      <c r="T27" s="99" t="str">
        <f>IFERROR(VLOOKUP(B27,INVENTARIO[],6,FALSE()),"")</f>
        <v/>
      </c>
      <c r="U27" s="99" t="str">
        <f>IFERROR(VLOOKUP(K27,INVENTARIO[],5,FALSE()),"")</f>
        <v/>
      </c>
      <c r="V27" s="99" t="str">
        <f>IFERROR(VLOOKUP(K27,INVENTARIO[],6,FALSE()),"")</f>
        <v/>
      </c>
    </row>
    <row r="28" spans="1:22" x14ac:dyDescent="0.3">
      <c r="A28" s="96"/>
      <c r="B28" s="97" t="str">
        <f t="array" ref="B28">IFERROR(SMALL(IF(FUID!$J$18:$J$502=$F$33,FUID!$B$18:$B$502),ROW(A14)),"")</f>
        <v/>
      </c>
      <c r="C28" s="253" t="str">
        <f>IFERROR(IF(B28="","",INDEX(FUID!$D$18:$D$27,MATCH(B28,FUID!$B$18:$B$27,0))),"")</f>
        <v/>
      </c>
      <c r="D28" s="254"/>
      <c r="E28" s="254"/>
      <c r="F28" s="255"/>
      <c r="G28" s="261"/>
      <c r="I28" s="54"/>
      <c r="J28" s="96"/>
      <c r="K28" s="98" t="str">
        <f t="array" ref="K28">IFERROR(SMALL(IF(FUID!$J$18:$J$27=$O$33,FUID!$B$18:$B$27),ROWS($K$15:K28)),"")</f>
        <v/>
      </c>
      <c r="L28" s="256" t="str">
        <f>IFERROR(IF(K28="","",INDEX(FUID!$D$18:$D$27,MATCH(K28,FUID!$B$18:$B$27,0))),"")</f>
        <v/>
      </c>
      <c r="M28" s="256"/>
      <c r="N28" s="256"/>
      <c r="O28" s="256"/>
      <c r="P28" s="261"/>
      <c r="S28" s="99" t="str">
        <f>IFERROR(VLOOKUP(B28,INVENTARIO[],5,FALSE()),"")</f>
        <v/>
      </c>
      <c r="T28" s="99" t="str">
        <f>IFERROR(VLOOKUP(B28,INVENTARIO[],6,FALSE()),"")</f>
        <v/>
      </c>
      <c r="U28" s="99" t="str">
        <f>IFERROR(VLOOKUP(K28,INVENTARIO[],5,FALSE()),"")</f>
        <v/>
      </c>
      <c r="V28" s="99" t="str">
        <f>IFERROR(VLOOKUP(K28,INVENTARIO[],6,FALSE()),"")</f>
        <v/>
      </c>
    </row>
    <row r="29" spans="1:22" x14ac:dyDescent="0.3">
      <c r="A29" s="96"/>
      <c r="B29" s="97" t="str">
        <f t="array" ref="B29">IFERROR(SMALL(IF(FUID!$J$18:$J$502=$F$33,FUID!$B$18:$B$502),ROW(A15)),"")</f>
        <v/>
      </c>
      <c r="C29" s="253" t="str">
        <f>IFERROR(IF(B29="","",INDEX(FUID!$D$18:$D$27,MATCH(B29,FUID!$B$18:$B$27,0))),"")</f>
        <v/>
      </c>
      <c r="D29" s="254"/>
      <c r="E29" s="254"/>
      <c r="F29" s="255"/>
      <c r="G29" s="261"/>
      <c r="I29" s="54"/>
      <c r="J29" s="96"/>
      <c r="K29" s="98" t="str">
        <f t="array" ref="K29">IFERROR(SMALL(IF(FUID!$J$18:$J$27=$O$33,FUID!$B$18:$B$27),ROWS($K$15:K29)),"")</f>
        <v/>
      </c>
      <c r="L29" s="256" t="str">
        <f>IFERROR(IF(K29="","",INDEX(FUID!$D$18:$D$27,MATCH(K29,FUID!$B$18:$B$27,0))),"")</f>
        <v/>
      </c>
      <c r="M29" s="256"/>
      <c r="N29" s="256"/>
      <c r="O29" s="256"/>
      <c r="P29" s="261"/>
      <c r="S29" s="99" t="str">
        <f>IFERROR(VLOOKUP(B29,INVENTARIO[],5,FALSE()),"")</f>
        <v/>
      </c>
      <c r="T29" s="99" t="str">
        <f>IFERROR(VLOOKUP(B29,INVENTARIO[],6,FALSE()),"")</f>
        <v/>
      </c>
      <c r="U29" s="99" t="str">
        <f>IFERROR(VLOOKUP(K29,INVENTARIO[],5,FALSE()),"")</f>
        <v/>
      </c>
      <c r="V29" s="99" t="str">
        <f>IFERROR(VLOOKUP(K29,INVENTARIO[],6,FALSE()),"")</f>
        <v/>
      </c>
    </row>
    <row r="30" spans="1:22" ht="6.75" customHeight="1" x14ac:dyDescent="0.3">
      <c r="A30" s="100"/>
      <c r="B30" s="101"/>
      <c r="C30" s="101"/>
      <c r="D30" s="101"/>
      <c r="E30" s="101"/>
      <c r="F30" s="101"/>
      <c r="G30" s="102"/>
      <c r="I30" s="54"/>
      <c r="J30" s="100"/>
      <c r="K30" s="101"/>
      <c r="L30" s="101"/>
      <c r="M30" s="101"/>
      <c r="N30" s="101"/>
      <c r="O30" s="101"/>
      <c r="P30" s="102"/>
    </row>
    <row r="31" spans="1:22" ht="18" customHeight="1" x14ac:dyDescent="0.3">
      <c r="A31" s="103"/>
      <c r="B31" s="104"/>
      <c r="C31" s="257" t="s">
        <v>103</v>
      </c>
      <c r="D31" s="257"/>
      <c r="E31" s="257"/>
      <c r="F31" s="98">
        <f>IF(F33="","",COUNT(B15:B29))</f>
        <v>0</v>
      </c>
      <c r="G31" s="102"/>
      <c r="I31" s="54"/>
      <c r="J31" s="103"/>
      <c r="K31" s="258" t="s">
        <v>103</v>
      </c>
      <c r="L31" s="258"/>
      <c r="M31" s="258"/>
      <c r="N31" s="258"/>
      <c r="O31" s="98">
        <f>IF(O33="","",COUNT(K15:K29))</f>
        <v>0</v>
      </c>
      <c r="P31" s="102"/>
    </row>
    <row r="32" spans="1:22" ht="15.75" customHeight="1" x14ac:dyDescent="0.3">
      <c r="A32" s="250" t="s">
        <v>84</v>
      </c>
      <c r="B32" s="250"/>
      <c r="C32" s="105" t="s">
        <v>30</v>
      </c>
      <c r="D32" s="105" t="s">
        <v>31</v>
      </c>
      <c r="E32" s="101"/>
      <c r="F32" s="101"/>
      <c r="G32" s="102"/>
      <c r="I32" s="54"/>
      <c r="J32" s="250" t="s">
        <v>84</v>
      </c>
      <c r="K32" s="250"/>
      <c r="L32" s="105" t="s">
        <v>30</v>
      </c>
      <c r="M32" s="105" t="s">
        <v>31</v>
      </c>
      <c r="N32" s="101"/>
      <c r="O32" s="101"/>
      <c r="P32" s="102"/>
    </row>
    <row r="33" spans="1:16" ht="15" customHeight="1" x14ac:dyDescent="0.3">
      <c r="A33" s="250"/>
      <c r="B33" s="250"/>
      <c r="C33" s="106">
        <f>IF(F33="","",MIN(S15:S29))</f>
        <v>0</v>
      </c>
      <c r="D33" s="106">
        <f>IF(F33="","",MAX(T15:T29))</f>
        <v>0</v>
      </c>
      <c r="E33" s="251" t="s">
        <v>38</v>
      </c>
      <c r="F33" s="252">
        <v>1</v>
      </c>
      <c r="G33" s="252"/>
      <c r="I33" s="54"/>
      <c r="J33" s="250"/>
      <c r="K33" s="250"/>
      <c r="L33" s="106">
        <f>IF(O33="","",MIN(U15:U29))</f>
        <v>0</v>
      </c>
      <c r="M33" s="106">
        <f>IF(O33="","",MAX(V15:V29))</f>
        <v>0</v>
      </c>
      <c r="N33" s="251" t="s">
        <v>38</v>
      </c>
      <c r="O33" s="247">
        <f>IF(F33="","",F33+1)</f>
        <v>2</v>
      </c>
      <c r="P33" s="247"/>
    </row>
    <row r="34" spans="1:16" ht="12.75" customHeight="1" x14ac:dyDescent="0.3">
      <c r="A34" s="100"/>
      <c r="B34" s="101"/>
      <c r="C34" s="101"/>
      <c r="D34" s="101"/>
      <c r="E34" s="251"/>
      <c r="F34" s="252"/>
      <c r="G34" s="252"/>
      <c r="I34" s="54"/>
      <c r="J34" s="100"/>
      <c r="K34" s="101"/>
      <c r="L34" s="101"/>
      <c r="M34" s="101"/>
      <c r="N34" s="251"/>
      <c r="O34" s="247"/>
      <c r="P34" s="247"/>
    </row>
    <row r="35" spans="1:16" ht="24.75" customHeight="1" x14ac:dyDescent="0.3">
      <c r="A35" s="248" t="str">
        <f>IF(FUID!$D$10="INVENTARIO TRANSFERENCIA PRIMARIA","AÑO TRANSFERENCIA:","AÑO:")</f>
        <v>AÑO:</v>
      </c>
      <c r="B35" s="248"/>
      <c r="C35" s="248"/>
      <c r="D35" s="107"/>
      <c r="E35" s="251"/>
      <c r="F35" s="252"/>
      <c r="G35" s="252"/>
      <c r="I35" s="54"/>
      <c r="J35" s="248" t="str">
        <f>IF(FUID!$D$10="INVENTARIO TRANSFERENCIA PRIMARIA","AÑO TRANSFERENCIA:","AÑO:")</f>
        <v>AÑO:</v>
      </c>
      <c r="K35" s="248"/>
      <c r="L35" s="248"/>
      <c r="M35" s="107"/>
      <c r="N35" s="251"/>
      <c r="O35" s="247"/>
      <c r="P35" s="247"/>
    </row>
    <row r="36" spans="1:16" ht="6.75" customHeight="1" x14ac:dyDescent="0.3">
      <c r="A36" s="108"/>
      <c r="B36" s="109"/>
      <c r="C36" s="109"/>
      <c r="D36" s="109"/>
      <c r="E36" s="109"/>
      <c r="F36" s="109"/>
      <c r="G36" s="110"/>
      <c r="I36" s="54"/>
      <c r="J36" s="108"/>
      <c r="K36" s="109"/>
      <c r="L36" s="109"/>
      <c r="M36" s="109"/>
      <c r="N36" s="109"/>
      <c r="O36" s="109"/>
      <c r="P36" s="110"/>
    </row>
    <row r="37" spans="1:16" x14ac:dyDescent="0.3">
      <c r="A37" s="49" t="s">
        <v>93</v>
      </c>
      <c r="F37" s="249"/>
      <c r="G37" s="249"/>
      <c r="I37" s="54"/>
      <c r="J37" s="49" t="s">
        <v>93</v>
      </c>
      <c r="O37" s="249"/>
      <c r="P37" s="249"/>
    </row>
    <row r="38" spans="1:16" x14ac:dyDescent="0.3">
      <c r="I38" s="54"/>
    </row>
  </sheetData>
  <sheetProtection sheet="1" objects="1" scenarios="1"/>
  <mergeCells count="87">
    <mergeCell ref="A1:B3"/>
    <mergeCell ref="O2:P2"/>
    <mergeCell ref="F3:G3"/>
    <mergeCell ref="O3:P3"/>
    <mergeCell ref="M1:P1"/>
    <mergeCell ref="C1:G1"/>
    <mergeCell ref="C2:G2"/>
    <mergeCell ref="A4:G4"/>
    <mergeCell ref="J4:P4"/>
    <mergeCell ref="A5:E5"/>
    <mergeCell ref="F5:G5"/>
    <mergeCell ref="J5:N5"/>
    <mergeCell ref="O5:P5"/>
    <mergeCell ref="A6:E6"/>
    <mergeCell ref="F6:G6"/>
    <mergeCell ref="J6:N6"/>
    <mergeCell ref="O6:P6"/>
    <mergeCell ref="A7:E7"/>
    <mergeCell ref="F7:G7"/>
    <mergeCell ref="J7:N7"/>
    <mergeCell ref="O7:P7"/>
    <mergeCell ref="A8:E8"/>
    <mergeCell ref="F8:G8"/>
    <mergeCell ref="J8:N8"/>
    <mergeCell ref="O8:P8"/>
    <mergeCell ref="A9:B10"/>
    <mergeCell ref="C9:E10"/>
    <mergeCell ref="F9:G9"/>
    <mergeCell ref="J9:K10"/>
    <mergeCell ref="L9:N10"/>
    <mergeCell ref="O9:P9"/>
    <mergeCell ref="F10:G10"/>
    <mergeCell ref="O10:P10"/>
    <mergeCell ref="A11:B12"/>
    <mergeCell ref="C11:E12"/>
    <mergeCell ref="F11:G11"/>
    <mergeCell ref="J11:K12"/>
    <mergeCell ref="L11:N12"/>
    <mergeCell ref="O11:P11"/>
    <mergeCell ref="F12:G12"/>
    <mergeCell ref="O12:P12"/>
    <mergeCell ref="C14:F14"/>
    <mergeCell ref="G14:G29"/>
    <mergeCell ref="L14:O14"/>
    <mergeCell ref="P14:P29"/>
    <mergeCell ref="C15:F15"/>
    <mergeCell ref="L15:O15"/>
    <mergeCell ref="C16:F16"/>
    <mergeCell ref="L16:O16"/>
    <mergeCell ref="C17:F17"/>
    <mergeCell ref="L17:O17"/>
    <mergeCell ref="C18:F18"/>
    <mergeCell ref="L18:O18"/>
    <mergeCell ref="C19:F19"/>
    <mergeCell ref="L19:O19"/>
    <mergeCell ref="C20:F20"/>
    <mergeCell ref="L20:O20"/>
    <mergeCell ref="C21:F21"/>
    <mergeCell ref="L21:O21"/>
    <mergeCell ref="C22:F22"/>
    <mergeCell ref="L22:O22"/>
    <mergeCell ref="C23:F23"/>
    <mergeCell ref="L23:O23"/>
    <mergeCell ref="C24:F24"/>
    <mergeCell ref="L24:O24"/>
    <mergeCell ref="C25:F25"/>
    <mergeCell ref="L25:O25"/>
    <mergeCell ref="C26:F26"/>
    <mergeCell ref="L26:O26"/>
    <mergeCell ref="C27:F27"/>
    <mergeCell ref="L27:O27"/>
    <mergeCell ref="C28:F28"/>
    <mergeCell ref="L28:O28"/>
    <mergeCell ref="C29:F29"/>
    <mergeCell ref="L29:O29"/>
    <mergeCell ref="C31:E31"/>
    <mergeCell ref="K31:N31"/>
    <mergeCell ref="O33:P35"/>
    <mergeCell ref="A35:C35"/>
    <mergeCell ref="J35:L35"/>
    <mergeCell ref="F37:G37"/>
    <mergeCell ref="O37:P37"/>
    <mergeCell ref="A32:B33"/>
    <mergeCell ref="J32:K33"/>
    <mergeCell ref="E33:E35"/>
    <mergeCell ref="F33:G35"/>
    <mergeCell ref="N33:N35"/>
  </mergeCells>
  <printOptions horizontalCentered="1" verticalCentered="1"/>
  <pageMargins left="0.23611111111111099" right="0.23611111111111099" top="0.15763888888888899" bottom="0.15763888888888899" header="0.511811023622047" footer="0.511811023622047"/>
  <pageSetup scale="92"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3"/>
  <sheetViews>
    <sheetView showGridLines="0" view="pageBreakPreview" zoomScale="85" zoomScaleNormal="90" zoomScalePageLayoutView="85" workbookViewId="0">
      <selection activeCell="A2" sqref="A2:M2"/>
    </sheetView>
  </sheetViews>
  <sheetFormatPr baseColWidth="10" defaultColWidth="0" defaultRowHeight="12.75" zeroHeight="1" x14ac:dyDescent="0.2"/>
  <cols>
    <col min="1" max="12" width="11.42578125" style="111" customWidth="1"/>
    <col min="13" max="13" width="48.140625" style="111" customWidth="1"/>
    <col min="14" max="14" width="1.28515625" style="111" customWidth="1"/>
    <col min="15" max="16384" width="11.42578125" style="111" hidden="1"/>
  </cols>
  <sheetData>
    <row r="1" spans="1:14" ht="54" customHeight="1" x14ac:dyDescent="0.2">
      <c r="B1" s="112"/>
      <c r="C1" s="112"/>
      <c r="D1" s="112"/>
      <c r="E1" s="289" t="s">
        <v>104</v>
      </c>
      <c r="F1" s="289"/>
      <c r="G1" s="289"/>
      <c r="H1" s="289"/>
      <c r="I1" s="289"/>
      <c r="J1" s="289"/>
      <c r="K1" s="289"/>
      <c r="L1" s="289"/>
      <c r="M1" s="289"/>
    </row>
    <row r="2" spans="1:14" ht="54" customHeight="1" x14ac:dyDescent="0.2">
      <c r="A2" s="290" t="s">
        <v>105</v>
      </c>
      <c r="B2" s="290"/>
      <c r="C2" s="290"/>
      <c r="D2" s="290"/>
      <c r="E2" s="290"/>
      <c r="F2" s="290"/>
      <c r="G2" s="290"/>
      <c r="H2" s="290"/>
      <c r="I2" s="290"/>
      <c r="J2" s="290"/>
      <c r="K2" s="290"/>
      <c r="L2" s="290"/>
      <c r="M2" s="290"/>
    </row>
    <row r="3" spans="1:14" ht="23.25" customHeight="1" x14ac:dyDescent="0.2">
      <c r="A3" s="288" t="s">
        <v>106</v>
      </c>
      <c r="B3" s="288"/>
      <c r="C3" s="288"/>
      <c r="D3" s="288"/>
      <c r="E3" s="288"/>
      <c r="F3" s="288"/>
      <c r="G3" s="288"/>
      <c r="H3" s="288"/>
      <c r="I3" s="288"/>
      <c r="J3" s="288"/>
      <c r="K3" s="288"/>
      <c r="L3" s="288"/>
      <c r="M3" s="288"/>
    </row>
    <row r="4" spans="1:14" ht="23.25" customHeight="1" x14ac:dyDescent="0.2">
      <c r="A4" s="283" t="s">
        <v>107</v>
      </c>
      <c r="B4" s="283"/>
      <c r="C4" s="283"/>
      <c r="D4" s="283"/>
      <c r="E4" s="283"/>
      <c r="F4" s="283"/>
      <c r="G4" s="283"/>
      <c r="H4" s="283"/>
      <c r="I4" s="283"/>
      <c r="J4" s="283"/>
      <c r="K4" s="283"/>
      <c r="L4" s="283"/>
      <c r="M4" s="283"/>
    </row>
    <row r="5" spans="1:14" ht="23.25" customHeight="1" x14ac:dyDescent="0.2">
      <c r="A5" s="283" t="s">
        <v>108</v>
      </c>
      <c r="B5" s="283"/>
      <c r="C5" s="283"/>
      <c r="D5" s="283"/>
      <c r="E5" s="283"/>
      <c r="F5" s="283"/>
      <c r="G5" s="283"/>
      <c r="H5" s="283"/>
      <c r="I5" s="283"/>
      <c r="J5" s="283"/>
      <c r="K5" s="283"/>
      <c r="L5" s="283"/>
      <c r="M5" s="283"/>
    </row>
    <row r="6" spans="1:14" ht="23.25" customHeight="1" x14ac:dyDescent="0.2">
      <c r="A6" s="283" t="s">
        <v>109</v>
      </c>
      <c r="B6" s="283"/>
      <c r="C6" s="283"/>
      <c r="D6" s="283"/>
      <c r="E6" s="283"/>
      <c r="F6" s="283"/>
      <c r="G6" s="283"/>
      <c r="H6" s="283"/>
      <c r="I6" s="283"/>
      <c r="J6" s="283"/>
      <c r="K6" s="283"/>
      <c r="L6" s="283"/>
      <c r="M6" s="283"/>
    </row>
    <row r="7" spans="1:14" ht="36.75" customHeight="1" x14ac:dyDescent="0.2">
      <c r="A7" s="283" t="s">
        <v>110</v>
      </c>
      <c r="B7" s="283"/>
      <c r="C7" s="283"/>
      <c r="D7" s="283"/>
      <c r="E7" s="283"/>
      <c r="F7" s="283"/>
      <c r="G7" s="283"/>
      <c r="H7" s="283"/>
      <c r="I7" s="283"/>
      <c r="J7" s="283"/>
      <c r="K7" s="283"/>
      <c r="L7" s="283"/>
      <c r="M7" s="283"/>
    </row>
    <row r="8" spans="1:14" ht="42" customHeight="1" x14ac:dyDescent="0.2">
      <c r="A8" s="283" t="s">
        <v>111</v>
      </c>
      <c r="B8" s="283"/>
      <c r="C8" s="283"/>
      <c r="D8" s="283"/>
      <c r="E8" s="283"/>
      <c r="F8" s="283"/>
      <c r="G8" s="283"/>
      <c r="H8" s="283"/>
      <c r="I8" s="283"/>
      <c r="J8" s="283"/>
      <c r="K8" s="283"/>
      <c r="L8" s="283"/>
      <c r="M8" s="283"/>
    </row>
    <row r="9" spans="1:14" ht="38.25" customHeight="1" x14ac:dyDescent="0.2">
      <c r="A9" s="283" t="s">
        <v>112</v>
      </c>
      <c r="B9" s="283"/>
      <c r="C9" s="283"/>
      <c r="D9" s="283"/>
      <c r="E9" s="283"/>
      <c r="F9" s="283"/>
      <c r="G9" s="283"/>
      <c r="H9" s="283"/>
      <c r="I9" s="283"/>
      <c r="J9" s="283"/>
      <c r="K9" s="283"/>
      <c r="L9" s="283"/>
      <c r="M9" s="283"/>
    </row>
    <row r="10" spans="1:14" ht="38.25" customHeight="1" x14ac:dyDescent="0.2">
      <c r="A10" s="283" t="s">
        <v>113</v>
      </c>
      <c r="B10" s="283"/>
      <c r="C10" s="283"/>
      <c r="D10" s="283"/>
      <c r="E10" s="283"/>
      <c r="F10" s="283"/>
      <c r="G10" s="283"/>
      <c r="H10" s="283"/>
      <c r="I10" s="283"/>
      <c r="J10" s="283"/>
      <c r="K10" s="283"/>
      <c r="L10" s="283"/>
      <c r="M10" s="283"/>
    </row>
    <row r="11" spans="1:14" ht="67.5" customHeight="1" x14ac:dyDescent="0.2">
      <c r="A11" s="283" t="s">
        <v>114</v>
      </c>
      <c r="B11" s="283"/>
      <c r="C11" s="283"/>
      <c r="D11" s="283"/>
      <c r="E11" s="283"/>
      <c r="F11" s="283"/>
      <c r="G11" s="283"/>
      <c r="H11" s="283"/>
      <c r="I11" s="283"/>
      <c r="J11" s="283"/>
      <c r="K11" s="283"/>
      <c r="L11" s="283"/>
      <c r="M11" s="283"/>
      <c r="N11" s="113"/>
    </row>
    <row r="12" spans="1:14" ht="39" customHeight="1" x14ac:dyDescent="0.2">
      <c r="A12" s="285" t="s">
        <v>115</v>
      </c>
      <c r="B12" s="285"/>
      <c r="C12" s="285"/>
      <c r="D12" s="285"/>
      <c r="E12" s="285"/>
      <c r="F12" s="285"/>
      <c r="G12" s="285"/>
      <c r="H12" s="285"/>
      <c r="I12" s="285"/>
      <c r="J12" s="285"/>
      <c r="K12" s="285"/>
      <c r="L12" s="285"/>
      <c r="M12" s="285"/>
    </row>
    <row r="13" spans="1:14" ht="24" customHeight="1" x14ac:dyDescent="0.2">
      <c r="A13" s="283" t="s">
        <v>116</v>
      </c>
      <c r="B13" s="283"/>
      <c r="C13" s="283"/>
      <c r="D13" s="283"/>
      <c r="E13" s="283"/>
      <c r="F13" s="283"/>
      <c r="G13" s="283"/>
      <c r="H13" s="283"/>
      <c r="I13" s="283"/>
      <c r="J13" s="283"/>
      <c r="K13" s="283"/>
      <c r="L13" s="283"/>
      <c r="M13" s="283"/>
    </row>
    <row r="14" spans="1:14" ht="15.75" customHeight="1" x14ac:dyDescent="0.2">
      <c r="A14" s="285" t="s">
        <v>117</v>
      </c>
      <c r="B14" s="285"/>
      <c r="C14" s="285"/>
      <c r="D14" s="285"/>
      <c r="E14" s="285"/>
      <c r="F14" s="285"/>
      <c r="G14" s="285"/>
      <c r="H14" s="285"/>
      <c r="I14" s="285"/>
      <c r="J14" s="285"/>
      <c r="K14" s="285"/>
      <c r="L14" s="285"/>
      <c r="M14" s="285"/>
    </row>
    <row r="15" spans="1:14" ht="15.75" customHeight="1" x14ac:dyDescent="0.2">
      <c r="A15" s="283" t="s">
        <v>118</v>
      </c>
      <c r="B15" s="283"/>
      <c r="C15" s="283"/>
      <c r="D15" s="283"/>
      <c r="E15" s="283"/>
      <c r="F15" s="283"/>
      <c r="G15" s="283"/>
      <c r="H15" s="283"/>
      <c r="I15" s="283"/>
      <c r="J15" s="283"/>
      <c r="K15" s="283"/>
      <c r="L15" s="283"/>
      <c r="M15" s="283"/>
    </row>
    <row r="16" spans="1:14" ht="15.75" customHeight="1" x14ac:dyDescent="0.2">
      <c r="A16" s="285" t="s">
        <v>119</v>
      </c>
      <c r="B16" s="285"/>
      <c r="C16" s="285"/>
      <c r="D16" s="285"/>
      <c r="E16" s="285"/>
      <c r="F16" s="285"/>
      <c r="G16" s="285"/>
      <c r="H16" s="285"/>
      <c r="I16" s="285"/>
      <c r="J16" s="285"/>
      <c r="K16" s="285"/>
      <c r="L16" s="285"/>
      <c r="M16" s="285"/>
    </row>
    <row r="17" spans="1:14" ht="15.75" customHeight="1" x14ac:dyDescent="0.2">
      <c r="A17" s="285" t="s">
        <v>120</v>
      </c>
      <c r="B17" s="285"/>
      <c r="C17" s="285"/>
      <c r="D17" s="285"/>
      <c r="E17" s="285"/>
      <c r="F17" s="285"/>
      <c r="G17" s="285"/>
      <c r="H17" s="285"/>
      <c r="I17" s="285"/>
      <c r="J17" s="285"/>
      <c r="K17" s="285"/>
      <c r="L17" s="285"/>
      <c r="M17" s="285"/>
    </row>
    <row r="18" spans="1:14" ht="15.75" customHeight="1" x14ac:dyDescent="0.2">
      <c r="A18" s="285" t="s">
        <v>121</v>
      </c>
      <c r="B18" s="285"/>
      <c r="C18" s="285"/>
      <c r="D18" s="285"/>
      <c r="E18" s="285"/>
      <c r="F18" s="285"/>
      <c r="G18" s="285"/>
      <c r="H18" s="285"/>
      <c r="I18" s="285"/>
      <c r="J18" s="285"/>
      <c r="K18" s="285"/>
      <c r="L18" s="285"/>
      <c r="M18" s="285"/>
    </row>
    <row r="19" spans="1:14" ht="15.75" customHeight="1" x14ac:dyDescent="0.2">
      <c r="A19" s="285" t="s">
        <v>122</v>
      </c>
      <c r="B19" s="285"/>
      <c r="C19" s="285"/>
      <c r="D19" s="285"/>
      <c r="E19" s="285"/>
      <c r="F19" s="285"/>
      <c r="G19" s="285"/>
      <c r="H19" s="285"/>
      <c r="I19" s="285"/>
      <c r="J19" s="285"/>
      <c r="K19" s="285"/>
      <c r="L19" s="285"/>
      <c r="M19" s="285"/>
    </row>
    <row r="20" spans="1:14" ht="105.75" customHeight="1" x14ac:dyDescent="0.2">
      <c r="A20" s="285" t="s">
        <v>123</v>
      </c>
      <c r="B20" s="285"/>
      <c r="C20" s="285"/>
      <c r="D20" s="285"/>
      <c r="E20" s="285"/>
      <c r="F20" s="285"/>
      <c r="G20" s="285"/>
      <c r="H20" s="285"/>
      <c r="I20" s="285"/>
      <c r="J20" s="285"/>
      <c r="K20" s="285"/>
      <c r="L20" s="285"/>
      <c r="M20" s="285"/>
    </row>
    <row r="21" spans="1:14" ht="15.75" customHeight="1" x14ac:dyDescent="0.2">
      <c r="A21" s="283" t="s">
        <v>124</v>
      </c>
      <c r="B21" s="283"/>
      <c r="C21" s="283"/>
      <c r="D21" s="283"/>
      <c r="E21" s="283"/>
      <c r="F21" s="283"/>
      <c r="G21" s="283"/>
      <c r="H21" s="283"/>
      <c r="I21" s="283"/>
      <c r="J21" s="283"/>
      <c r="K21" s="283"/>
      <c r="L21" s="283"/>
      <c r="M21" s="283"/>
    </row>
    <row r="22" spans="1:14" ht="25.5" customHeight="1" x14ac:dyDescent="0.2">
      <c r="A22" s="288" t="s">
        <v>125</v>
      </c>
      <c r="B22" s="288"/>
      <c r="C22" s="288"/>
      <c r="D22" s="288"/>
      <c r="E22" s="288"/>
      <c r="F22" s="288"/>
      <c r="G22" s="288"/>
      <c r="H22" s="288"/>
      <c r="I22" s="288"/>
      <c r="J22" s="288"/>
      <c r="K22" s="288"/>
      <c r="L22" s="288"/>
      <c r="M22" s="288"/>
    </row>
    <row r="23" spans="1:14" ht="26.25" customHeight="1" x14ac:dyDescent="0.2">
      <c r="A23" s="285" t="s">
        <v>126</v>
      </c>
      <c r="B23" s="285"/>
      <c r="C23" s="285"/>
      <c r="D23" s="285"/>
      <c r="E23" s="285"/>
      <c r="F23" s="285"/>
      <c r="G23" s="285"/>
      <c r="H23" s="285"/>
      <c r="I23" s="285"/>
      <c r="J23" s="285"/>
      <c r="K23" s="285"/>
      <c r="L23" s="285"/>
      <c r="M23" s="285"/>
    </row>
    <row r="24" spans="1:14" ht="29.25" customHeight="1" x14ac:dyDescent="0.2">
      <c r="A24" s="285" t="s">
        <v>127</v>
      </c>
      <c r="B24" s="285"/>
      <c r="C24" s="285"/>
      <c r="D24" s="285"/>
      <c r="E24" s="285"/>
      <c r="F24" s="285"/>
      <c r="G24" s="285"/>
      <c r="H24" s="285"/>
      <c r="I24" s="285"/>
      <c r="J24" s="285"/>
      <c r="K24" s="285"/>
      <c r="L24" s="285"/>
      <c r="M24" s="285"/>
    </row>
    <row r="25" spans="1:14" ht="22.5" customHeight="1" x14ac:dyDescent="0.2">
      <c r="A25" s="285" t="s">
        <v>128</v>
      </c>
      <c r="B25" s="285"/>
      <c r="C25" s="285"/>
      <c r="D25" s="285"/>
      <c r="E25" s="285"/>
      <c r="F25" s="285"/>
      <c r="G25" s="285"/>
      <c r="H25" s="285"/>
      <c r="I25" s="285"/>
      <c r="J25" s="285"/>
      <c r="K25" s="285"/>
      <c r="L25" s="285"/>
      <c r="M25" s="285"/>
    </row>
    <row r="26" spans="1:14" ht="15.75" customHeight="1" x14ac:dyDescent="0.2">
      <c r="A26" s="285" t="s">
        <v>129</v>
      </c>
      <c r="B26" s="285"/>
      <c r="C26" s="285"/>
      <c r="D26" s="285"/>
      <c r="E26" s="285"/>
      <c r="F26" s="285"/>
      <c r="G26" s="285"/>
      <c r="H26" s="285"/>
      <c r="I26" s="285"/>
      <c r="J26" s="285"/>
      <c r="K26" s="285"/>
      <c r="L26" s="285"/>
      <c r="M26" s="285"/>
    </row>
    <row r="27" spans="1:14" ht="42.75" customHeight="1" x14ac:dyDescent="0.25">
      <c r="A27" s="286" t="s">
        <v>130</v>
      </c>
      <c r="B27" s="286"/>
      <c r="C27" s="286"/>
      <c r="D27" s="286"/>
      <c r="E27" s="286"/>
      <c r="F27" s="286"/>
      <c r="G27" s="286"/>
      <c r="H27" s="286"/>
      <c r="I27" s="286"/>
      <c r="J27" s="286"/>
      <c r="K27" s="286"/>
      <c r="L27" s="286"/>
      <c r="M27" s="286"/>
      <c r="N27" s="114"/>
    </row>
    <row r="28" spans="1:14" ht="125.25" customHeight="1" x14ac:dyDescent="0.2">
      <c r="A28" s="287" t="s">
        <v>131</v>
      </c>
      <c r="B28" s="287"/>
      <c r="C28" s="287"/>
      <c r="D28" s="287"/>
      <c r="E28" s="287"/>
      <c r="F28" s="287"/>
      <c r="G28" s="287"/>
      <c r="H28" s="287"/>
      <c r="I28" s="287"/>
      <c r="J28" s="287"/>
      <c r="K28" s="287"/>
      <c r="L28" s="287"/>
      <c r="M28" s="287"/>
    </row>
    <row r="29" spans="1:14" ht="20.25" customHeight="1" x14ac:dyDescent="0.2">
      <c r="A29" s="283" t="s">
        <v>132</v>
      </c>
      <c r="B29" s="283"/>
      <c r="C29" s="283"/>
      <c r="D29" s="283"/>
      <c r="E29" s="283"/>
      <c r="F29" s="283"/>
      <c r="G29" s="283"/>
      <c r="H29" s="283"/>
      <c r="I29" s="283"/>
      <c r="J29" s="283"/>
      <c r="K29" s="283"/>
      <c r="L29" s="283"/>
      <c r="M29" s="283"/>
    </row>
    <row r="30" spans="1:14" ht="18" customHeight="1" x14ac:dyDescent="0.2">
      <c r="A30" s="283" t="s">
        <v>133</v>
      </c>
      <c r="B30" s="283"/>
      <c r="C30" s="283"/>
      <c r="D30" s="283"/>
      <c r="E30" s="283"/>
      <c r="F30" s="283"/>
      <c r="G30" s="283"/>
      <c r="H30" s="283"/>
      <c r="I30" s="283"/>
      <c r="J30" s="283"/>
      <c r="K30" s="283"/>
      <c r="L30" s="283"/>
      <c r="M30" s="283"/>
    </row>
    <row r="31" spans="1:14" ht="18" customHeight="1" x14ac:dyDescent="0.2">
      <c r="A31" s="283" t="s">
        <v>134</v>
      </c>
      <c r="B31" s="283"/>
      <c r="C31" s="283"/>
      <c r="D31" s="283"/>
      <c r="E31" s="283"/>
      <c r="F31" s="283"/>
      <c r="G31" s="283"/>
      <c r="H31" s="283"/>
      <c r="I31" s="283"/>
      <c r="J31" s="283"/>
      <c r="K31" s="283"/>
      <c r="L31" s="283"/>
      <c r="M31" s="283"/>
    </row>
    <row r="32" spans="1:14" ht="23.25" customHeight="1" x14ac:dyDescent="0.2">
      <c r="A32" s="283" t="s">
        <v>135</v>
      </c>
      <c r="B32" s="283"/>
      <c r="C32" s="283"/>
      <c r="D32" s="283"/>
      <c r="E32" s="283"/>
      <c r="F32" s="283"/>
      <c r="G32" s="283"/>
      <c r="H32" s="283"/>
      <c r="I32" s="283"/>
      <c r="J32" s="283"/>
      <c r="K32" s="283"/>
      <c r="L32" s="283"/>
      <c r="M32" s="283"/>
    </row>
    <row r="33" spans="1:13" ht="13.5" customHeight="1" x14ac:dyDescent="0.2">
      <c r="A33" s="284" t="s">
        <v>136</v>
      </c>
      <c r="B33" s="284"/>
      <c r="C33" s="284"/>
      <c r="D33" s="284"/>
      <c r="E33" s="284"/>
      <c r="F33" s="284"/>
      <c r="G33" s="284"/>
      <c r="H33" s="284"/>
      <c r="I33" s="284"/>
      <c r="J33" s="284"/>
      <c r="K33" s="284"/>
      <c r="L33" s="284"/>
      <c r="M33" s="284"/>
    </row>
  </sheetData>
  <sheetProtection algorithmName="SHA-512" hashValue="1hEfwZNCupH50hdzTvwUdos8hx2+g9OrZoRgsUc9E2F9pYOP7EGSt9cNZVbxRRD5KPXIqhwdMwD836okYUEeZQ==" saltValue="WRyUJPgKqMCmATD/x+bO9g==" spinCount="100000" sheet="1" objects="1" scenarios="1"/>
  <mergeCells count="33">
    <mergeCell ref="E1:M1"/>
    <mergeCell ref="A2:M2"/>
    <mergeCell ref="A3:M3"/>
    <mergeCell ref="A4:M4"/>
    <mergeCell ref="A5:M5"/>
    <mergeCell ref="A6:M6"/>
    <mergeCell ref="A7:M7"/>
    <mergeCell ref="A8:M8"/>
    <mergeCell ref="A9:M9"/>
    <mergeCell ref="A10:M10"/>
    <mergeCell ref="A11:M11"/>
    <mergeCell ref="A12:M12"/>
    <mergeCell ref="A13:M13"/>
    <mergeCell ref="A14:M14"/>
    <mergeCell ref="A15:M15"/>
    <mergeCell ref="A16:M16"/>
    <mergeCell ref="A17:M17"/>
    <mergeCell ref="A18:M18"/>
    <mergeCell ref="A19:M19"/>
    <mergeCell ref="A20:M20"/>
    <mergeCell ref="A21:M21"/>
    <mergeCell ref="A22:M22"/>
    <mergeCell ref="A23:M23"/>
    <mergeCell ref="A24:M24"/>
    <mergeCell ref="A25:M25"/>
    <mergeCell ref="A31:M31"/>
    <mergeCell ref="A32:M32"/>
    <mergeCell ref="A33:M33"/>
    <mergeCell ref="A26:M26"/>
    <mergeCell ref="A27:M27"/>
    <mergeCell ref="A28:M28"/>
    <mergeCell ref="A29:M29"/>
    <mergeCell ref="A30:M30"/>
  </mergeCells>
  <pageMargins left="0.7" right="0.7" top="0.75" bottom="0.75" header="0.511811023622047" footer="0.511811023622047"/>
  <pageSetup scale="48"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K383"/>
  <sheetViews>
    <sheetView view="pageBreakPreview" zoomScaleNormal="100" workbookViewId="0">
      <selection activeCell="K3" sqref="K3"/>
    </sheetView>
  </sheetViews>
  <sheetFormatPr baseColWidth="10" defaultColWidth="10.7109375" defaultRowHeight="15" x14ac:dyDescent="0.25"/>
  <cols>
    <col min="2" max="2" width="57.5703125" customWidth="1"/>
    <col min="3" max="3" width="3.7109375" customWidth="1"/>
    <col min="5" max="5" width="32.7109375" customWidth="1"/>
    <col min="6" max="6" width="2.85546875" style="115" customWidth="1"/>
    <col min="8" max="8" width="36.85546875" customWidth="1"/>
    <col min="11" max="11" width="8.5703125" customWidth="1"/>
    <col min="12" max="12" width="43.7109375" customWidth="1"/>
    <col min="13" max="13" width="18.5703125" customWidth="1"/>
    <col min="14" max="14" width="13.140625" customWidth="1"/>
    <col min="16" max="16" width="31.5703125" customWidth="1"/>
    <col min="17" max="17" width="34.85546875" customWidth="1"/>
    <col min="18" max="18" width="15.28515625" customWidth="1"/>
    <col min="19" max="20" width="27.5703125" customWidth="1"/>
    <col min="21" max="21" width="24.5703125" customWidth="1"/>
    <col min="22" max="23" width="17.28515625" customWidth="1"/>
    <col min="24" max="24" width="35.85546875" customWidth="1"/>
    <col min="25" max="25" width="30.5703125" customWidth="1"/>
    <col min="26" max="26" width="49.28515625" customWidth="1"/>
    <col min="28" max="28" width="23.42578125" customWidth="1"/>
    <col min="32" max="32" width="28.5703125" customWidth="1"/>
    <col min="35" max="35" width="14.42578125" style="116" customWidth="1"/>
    <col min="36" max="36" width="47.5703125" customWidth="1"/>
  </cols>
  <sheetData>
    <row r="1" spans="1:37" x14ac:dyDescent="0.25">
      <c r="A1" s="117" t="s">
        <v>137</v>
      </c>
      <c r="B1" s="118" t="s">
        <v>138</v>
      </c>
      <c r="D1" t="s">
        <v>137</v>
      </c>
      <c r="E1" t="s">
        <v>139</v>
      </c>
      <c r="G1" t="s">
        <v>137</v>
      </c>
      <c r="H1" t="s">
        <v>140</v>
      </c>
      <c r="L1" t="s">
        <v>141</v>
      </c>
      <c r="M1" t="s">
        <v>142</v>
      </c>
      <c r="N1" t="s">
        <v>143</v>
      </c>
    </row>
    <row r="2" spans="1:37" x14ac:dyDescent="0.25">
      <c r="A2" s="119">
        <v>100</v>
      </c>
      <c r="B2" t="s">
        <v>144</v>
      </c>
      <c r="D2" s="120" t="s">
        <v>145</v>
      </c>
      <c r="E2" t="s">
        <v>146</v>
      </c>
      <c r="G2" s="119" t="s">
        <v>147</v>
      </c>
      <c r="H2" t="s">
        <v>148</v>
      </c>
      <c r="L2" s="121" t="s">
        <v>144</v>
      </c>
      <c r="M2" s="120">
        <v>100</v>
      </c>
      <c r="N2" s="120" t="b">
        <f>ISNUMBER(SEARCH($P$2,OFICINAS[[#This Row],[OFICIS]],1))</f>
        <v>0</v>
      </c>
      <c r="P2" s="122" t="s">
        <v>149</v>
      </c>
      <c r="AI2" s="116" t="s">
        <v>137</v>
      </c>
      <c r="AJ2" t="s">
        <v>150</v>
      </c>
    </row>
    <row r="3" spans="1:37" x14ac:dyDescent="0.25">
      <c r="A3" s="119">
        <v>101</v>
      </c>
      <c r="B3" t="s">
        <v>151</v>
      </c>
      <c r="D3" s="120" t="s">
        <v>152</v>
      </c>
      <c r="E3" t="s">
        <v>153</v>
      </c>
      <c r="G3" s="119" t="s">
        <v>154</v>
      </c>
      <c r="H3" t="s">
        <v>155</v>
      </c>
      <c r="K3" t="s">
        <v>62</v>
      </c>
      <c r="L3" s="121" t="s">
        <v>151</v>
      </c>
      <c r="M3" s="120">
        <v>101</v>
      </c>
      <c r="N3" s="120" t="b">
        <f>ISNUMBER(SEARCH($P$2,OFICINAS[[#This Row],[OFICIS]],1))</f>
        <v>0</v>
      </c>
      <c r="AF3" t="s">
        <v>156</v>
      </c>
      <c r="AI3" s="116" t="s">
        <v>157</v>
      </c>
      <c r="AJ3" t="s">
        <v>146</v>
      </c>
    </row>
    <row r="4" spans="1:37" x14ac:dyDescent="0.25">
      <c r="A4" s="119">
        <v>10101</v>
      </c>
      <c r="B4" t="s">
        <v>158</v>
      </c>
      <c r="D4" s="120" t="s">
        <v>159</v>
      </c>
      <c r="E4" t="s">
        <v>160</v>
      </c>
      <c r="G4" s="119" t="s">
        <v>161</v>
      </c>
      <c r="H4" t="s">
        <v>162</v>
      </c>
      <c r="K4" s="123" t="s">
        <v>163</v>
      </c>
      <c r="L4" s="121" t="s">
        <v>158</v>
      </c>
      <c r="M4" s="120" t="s">
        <v>164</v>
      </c>
      <c r="N4" s="120" t="b">
        <f>ISNUMBER(SEARCH($P$2,OFICINAS[[#This Row],[OFICIS]],1))</f>
        <v>1</v>
      </c>
      <c r="P4" t="s">
        <v>165</v>
      </c>
      <c r="R4" s="124" t="s">
        <v>166</v>
      </c>
      <c r="S4" s="124" t="s">
        <v>167</v>
      </c>
      <c r="T4" s="124" t="s">
        <v>168</v>
      </c>
      <c r="U4" s="124" t="s">
        <v>169</v>
      </c>
      <c r="V4" s="124" t="s">
        <v>170</v>
      </c>
      <c r="W4" s="124" t="s">
        <v>171</v>
      </c>
      <c r="X4" s="124" t="s">
        <v>172</v>
      </c>
      <c r="Y4" s="124" t="s">
        <v>173</v>
      </c>
      <c r="Z4" s="124" t="s">
        <v>174</v>
      </c>
      <c r="AA4" s="124" t="s">
        <v>175</v>
      </c>
      <c r="AB4" s="124" t="s">
        <v>176</v>
      </c>
      <c r="AF4" t="s">
        <v>177</v>
      </c>
      <c r="AI4" s="116" t="s">
        <v>178</v>
      </c>
      <c r="AJ4" t="s">
        <v>179</v>
      </c>
    </row>
    <row r="5" spans="1:37" x14ac:dyDescent="0.25">
      <c r="A5" s="119">
        <v>10102</v>
      </c>
      <c r="B5" t="s">
        <v>180</v>
      </c>
      <c r="D5" s="120" t="s">
        <v>181</v>
      </c>
      <c r="E5" t="s">
        <v>182</v>
      </c>
      <c r="G5" s="119" t="s">
        <v>183</v>
      </c>
      <c r="H5" t="s">
        <v>184</v>
      </c>
      <c r="K5" s="123" t="s">
        <v>185</v>
      </c>
      <c r="L5" s="121" t="s">
        <v>180</v>
      </c>
      <c r="M5" s="120" t="s">
        <v>186</v>
      </c>
      <c r="N5" s="120" t="b">
        <f>ISNUMBER(SEARCH($P$2,OFICINAS[[#This Row],[OFICIS]],1))</f>
        <v>1</v>
      </c>
      <c r="P5" t="s">
        <v>144</v>
      </c>
      <c r="R5" t="s">
        <v>144</v>
      </c>
      <c r="S5" t="s">
        <v>158</v>
      </c>
      <c r="T5" t="s">
        <v>187</v>
      </c>
      <c r="U5" t="s">
        <v>188</v>
      </c>
      <c r="V5" s="121" t="s">
        <v>189</v>
      </c>
      <c r="W5" s="121" t="s">
        <v>190</v>
      </c>
      <c r="X5" t="s">
        <v>191</v>
      </c>
      <c r="Y5" s="121" t="s">
        <v>192</v>
      </c>
      <c r="Z5" s="121" t="s">
        <v>193</v>
      </c>
      <c r="AA5" s="121" t="s">
        <v>194</v>
      </c>
      <c r="AB5" t="s">
        <v>195</v>
      </c>
      <c r="AF5" t="s">
        <v>196</v>
      </c>
      <c r="AI5" s="116" t="s">
        <v>197</v>
      </c>
      <c r="AJ5" t="s">
        <v>198</v>
      </c>
    </row>
    <row r="6" spans="1:37" x14ac:dyDescent="0.25">
      <c r="A6" s="119">
        <v>10103</v>
      </c>
      <c r="B6" t="s">
        <v>199</v>
      </c>
      <c r="D6" s="120" t="s">
        <v>200</v>
      </c>
      <c r="E6" t="s">
        <v>201</v>
      </c>
      <c r="G6" s="119" t="s">
        <v>202</v>
      </c>
      <c r="H6" t="s">
        <v>203</v>
      </c>
      <c r="K6" s="123" t="s">
        <v>204</v>
      </c>
      <c r="L6" s="121" t="s">
        <v>199</v>
      </c>
      <c r="M6" s="120" t="s">
        <v>205</v>
      </c>
      <c r="N6" s="120" t="b">
        <f>ISNUMBER(SEARCH($P$2,OFICINAS[[#This Row],[OFICIS]],1))</f>
        <v>1</v>
      </c>
      <c r="P6" s="125" t="s">
        <v>206</v>
      </c>
      <c r="R6" t="s">
        <v>151</v>
      </c>
      <c r="S6" t="s">
        <v>180</v>
      </c>
      <c r="T6" t="s">
        <v>207</v>
      </c>
      <c r="U6" s="121" t="s">
        <v>208</v>
      </c>
      <c r="V6" s="121" t="s">
        <v>209</v>
      </c>
      <c r="W6" s="121" t="s">
        <v>210</v>
      </c>
      <c r="X6" t="s">
        <v>211</v>
      </c>
      <c r="Y6" s="121" t="s">
        <v>212</v>
      </c>
      <c r="Z6" s="121" t="s">
        <v>213</v>
      </c>
      <c r="AA6" s="121" t="s">
        <v>214</v>
      </c>
      <c r="AB6" t="s">
        <v>215</v>
      </c>
      <c r="AF6" t="s">
        <v>216</v>
      </c>
      <c r="AI6" s="116" t="s">
        <v>217</v>
      </c>
      <c r="AJ6" t="s">
        <v>218</v>
      </c>
    </row>
    <row r="7" spans="1:37" x14ac:dyDescent="0.25">
      <c r="A7" s="119">
        <v>102</v>
      </c>
      <c r="B7" t="s">
        <v>219</v>
      </c>
      <c r="D7" s="120" t="s">
        <v>220</v>
      </c>
      <c r="E7" t="s">
        <v>221</v>
      </c>
      <c r="G7" s="119" t="s">
        <v>222</v>
      </c>
      <c r="H7" t="s">
        <v>223</v>
      </c>
      <c r="L7" s="121" t="s">
        <v>219</v>
      </c>
      <c r="M7" s="120">
        <v>102</v>
      </c>
      <c r="N7" s="120" t="b">
        <f>ISNUMBER(SEARCH($P$2,OFICINAS[[#This Row],[OFICIS]],1))</f>
        <v>1</v>
      </c>
      <c r="P7" t="s">
        <v>224</v>
      </c>
      <c r="R7" t="s">
        <v>225</v>
      </c>
      <c r="S7" t="s">
        <v>199</v>
      </c>
      <c r="T7" t="s">
        <v>226</v>
      </c>
      <c r="V7" s="121" t="s">
        <v>227</v>
      </c>
      <c r="W7" s="121"/>
      <c r="X7" t="s">
        <v>228</v>
      </c>
      <c r="AA7" s="121" t="s">
        <v>229</v>
      </c>
      <c r="AB7" t="s">
        <v>230</v>
      </c>
      <c r="AF7" t="s">
        <v>231</v>
      </c>
      <c r="AI7" s="116" t="s">
        <v>232</v>
      </c>
      <c r="AJ7" t="s">
        <v>233</v>
      </c>
      <c r="AK7" t="s">
        <v>234</v>
      </c>
    </row>
    <row r="8" spans="1:37" x14ac:dyDescent="0.25">
      <c r="A8" s="119">
        <v>103</v>
      </c>
      <c r="B8" t="s">
        <v>225</v>
      </c>
      <c r="D8" s="120" t="s">
        <v>235</v>
      </c>
      <c r="E8" t="s">
        <v>236</v>
      </c>
      <c r="G8" s="119" t="s">
        <v>237</v>
      </c>
      <c r="H8" t="s">
        <v>238</v>
      </c>
      <c r="J8" s="126">
        <f>COUNTIF(caja,TAPA!$O$33)</f>
        <v>0</v>
      </c>
      <c r="L8" s="121" t="s">
        <v>225</v>
      </c>
      <c r="M8" s="120">
        <v>103</v>
      </c>
      <c r="N8" s="120" t="b">
        <f>ISNUMBER(SEARCH($P$2,OFICINAS[[#This Row],[OFICIS]],1))</f>
        <v>0</v>
      </c>
      <c r="P8" t="s">
        <v>239</v>
      </c>
      <c r="R8" t="s">
        <v>240</v>
      </c>
      <c r="T8" t="s">
        <v>241</v>
      </c>
      <c r="V8" s="121" t="s">
        <v>242</v>
      </c>
      <c r="W8" s="121"/>
      <c r="AB8" t="s">
        <v>243</v>
      </c>
      <c r="AF8" t="s">
        <v>244</v>
      </c>
      <c r="AI8" s="116" t="s">
        <v>245</v>
      </c>
      <c r="AJ8" t="s">
        <v>246</v>
      </c>
    </row>
    <row r="9" spans="1:37" x14ac:dyDescent="0.25">
      <c r="A9" s="119">
        <v>104</v>
      </c>
      <c r="B9" t="s">
        <v>240</v>
      </c>
      <c r="D9" s="120" t="s">
        <v>247</v>
      </c>
      <c r="E9" t="s">
        <v>248</v>
      </c>
      <c r="G9" s="119" t="s">
        <v>249</v>
      </c>
      <c r="H9" t="s">
        <v>250</v>
      </c>
      <c r="J9" s="126">
        <f>COUNTIF(caja,TAPA!F33)</f>
        <v>0</v>
      </c>
      <c r="L9" s="121" t="s">
        <v>240</v>
      </c>
      <c r="M9" s="120">
        <v>104</v>
      </c>
      <c r="N9" s="120" t="b">
        <f>ISNUMBER(SEARCH($P$2,OFICINAS[[#This Row],[OFICIS]],1))</f>
        <v>0</v>
      </c>
      <c r="P9" t="s">
        <v>212</v>
      </c>
      <c r="R9" t="s">
        <v>251</v>
      </c>
      <c r="V9" s="121" t="s">
        <v>252</v>
      </c>
      <c r="W9" s="121"/>
      <c r="AB9" t="s">
        <v>253</v>
      </c>
      <c r="AF9" t="s">
        <v>254</v>
      </c>
      <c r="AI9" s="116" t="s">
        <v>255</v>
      </c>
      <c r="AJ9" t="s">
        <v>146</v>
      </c>
    </row>
    <row r="10" spans="1:37" x14ac:dyDescent="0.25">
      <c r="A10" s="120">
        <v>105</v>
      </c>
      <c r="B10" t="s">
        <v>251</v>
      </c>
      <c r="D10" s="120" t="s">
        <v>256</v>
      </c>
      <c r="E10" t="s">
        <v>257</v>
      </c>
      <c r="G10" s="119" t="s">
        <v>258</v>
      </c>
      <c r="H10" t="s">
        <v>259</v>
      </c>
      <c r="L10" s="121" t="s">
        <v>251</v>
      </c>
      <c r="M10" s="120">
        <v>105</v>
      </c>
      <c r="N10" s="120" t="b">
        <f>ISNUMBER(SEARCH($P$2,OFICINAS[[#This Row],[OFICIS]],1))</f>
        <v>0</v>
      </c>
      <c r="P10" t="s">
        <v>192</v>
      </c>
      <c r="R10" t="s">
        <v>260</v>
      </c>
      <c r="AB10" t="s">
        <v>261</v>
      </c>
      <c r="AF10" t="s">
        <v>262</v>
      </c>
      <c r="AI10" s="116" t="s">
        <v>263</v>
      </c>
      <c r="AJ10" t="s">
        <v>264</v>
      </c>
    </row>
    <row r="11" spans="1:37" x14ac:dyDescent="0.25">
      <c r="A11" s="119">
        <v>106</v>
      </c>
      <c r="B11" t="s">
        <v>260</v>
      </c>
      <c r="D11" s="120" t="s">
        <v>265</v>
      </c>
      <c r="E11" t="s">
        <v>266</v>
      </c>
      <c r="G11" s="119" t="s">
        <v>267</v>
      </c>
      <c r="H11" t="s">
        <v>268</v>
      </c>
      <c r="L11" s="121" t="s">
        <v>260</v>
      </c>
      <c r="M11" s="120">
        <v>106</v>
      </c>
      <c r="N11" s="120" t="b">
        <f>ISNUMBER(SEARCH($P$2,OFICINAS[[#This Row],[OFICIS]],1))</f>
        <v>0</v>
      </c>
      <c r="P11" t="s">
        <v>241</v>
      </c>
      <c r="R11" t="s">
        <v>269</v>
      </c>
      <c r="AB11" t="s">
        <v>270</v>
      </c>
      <c r="AI11" s="116" t="s">
        <v>271</v>
      </c>
      <c r="AJ11" t="s">
        <v>218</v>
      </c>
      <c r="AK11" t="s">
        <v>234</v>
      </c>
    </row>
    <row r="12" spans="1:37" x14ac:dyDescent="0.25">
      <c r="A12" s="119">
        <v>107</v>
      </c>
      <c r="B12" t="s">
        <v>269</v>
      </c>
      <c r="D12" s="120" t="s">
        <v>272</v>
      </c>
      <c r="E12" t="s">
        <v>273</v>
      </c>
      <c r="G12" s="119" t="s">
        <v>274</v>
      </c>
      <c r="H12" t="s">
        <v>275</v>
      </c>
      <c r="L12" s="121" t="s">
        <v>269</v>
      </c>
      <c r="M12" s="120">
        <v>107</v>
      </c>
      <c r="N12" s="120" t="b">
        <f>ISNUMBER(SEARCH($P$2,OFICINAS[[#This Row],[OFICIS]],1))</f>
        <v>0</v>
      </c>
      <c r="P12" t="s">
        <v>225</v>
      </c>
      <c r="R12" t="s">
        <v>239</v>
      </c>
      <c r="AB12" t="s">
        <v>276</v>
      </c>
      <c r="AI12" s="116" t="s">
        <v>277</v>
      </c>
      <c r="AJ12" t="s">
        <v>233</v>
      </c>
    </row>
    <row r="13" spans="1:37" x14ac:dyDescent="0.25">
      <c r="A13" s="119">
        <v>110</v>
      </c>
      <c r="B13" t="s">
        <v>239</v>
      </c>
      <c r="D13" s="120" t="s">
        <v>278</v>
      </c>
      <c r="E13" t="s">
        <v>279</v>
      </c>
      <c r="G13" s="119" t="s">
        <v>280</v>
      </c>
      <c r="H13" t="s">
        <v>281</v>
      </c>
      <c r="L13" s="121" t="s">
        <v>239</v>
      </c>
      <c r="M13" s="120">
        <v>110</v>
      </c>
      <c r="N13" s="120" t="b">
        <f>ISNUMBER(SEARCH($P$2,OFICINAS[[#This Row],[OFICIS]],1))</f>
        <v>0</v>
      </c>
      <c r="P13" s="121" t="s">
        <v>151</v>
      </c>
      <c r="R13" t="s">
        <v>206</v>
      </c>
      <c r="AB13" t="s">
        <v>282</v>
      </c>
      <c r="AI13" s="116" t="s">
        <v>283</v>
      </c>
      <c r="AJ13" t="s">
        <v>246</v>
      </c>
    </row>
    <row r="14" spans="1:37" x14ac:dyDescent="0.25">
      <c r="A14" s="119">
        <v>112</v>
      </c>
      <c r="B14" t="s">
        <v>187</v>
      </c>
      <c r="D14" s="120" t="s">
        <v>284</v>
      </c>
      <c r="E14" t="s">
        <v>285</v>
      </c>
      <c r="G14" s="119" t="s">
        <v>286</v>
      </c>
      <c r="H14" t="s">
        <v>287</v>
      </c>
      <c r="L14" s="121" t="s">
        <v>187</v>
      </c>
      <c r="M14" s="120">
        <v>112</v>
      </c>
      <c r="N14" s="120" t="b">
        <f>ISNUMBER(SEARCH($P$2,OFICINAS[[#This Row],[OFICIS]],1))</f>
        <v>0</v>
      </c>
      <c r="P14" t="s">
        <v>251</v>
      </c>
      <c r="R14" t="s">
        <v>224</v>
      </c>
      <c r="AB14" t="s">
        <v>288</v>
      </c>
      <c r="AI14" s="116" t="s">
        <v>289</v>
      </c>
      <c r="AJ14" t="s">
        <v>290</v>
      </c>
    </row>
    <row r="15" spans="1:37" x14ac:dyDescent="0.25">
      <c r="A15" s="119">
        <v>113</v>
      </c>
      <c r="B15" t="s">
        <v>207</v>
      </c>
      <c r="D15" s="120" t="s">
        <v>291</v>
      </c>
      <c r="E15" t="s">
        <v>218</v>
      </c>
      <c r="G15" s="119" t="s">
        <v>292</v>
      </c>
      <c r="H15" t="s">
        <v>293</v>
      </c>
      <c r="L15" s="121" t="s">
        <v>207</v>
      </c>
      <c r="M15" s="120">
        <v>113</v>
      </c>
      <c r="N15" s="120" t="b">
        <f>ISNUMBER(SEARCH($P$2,OFICINAS[[#This Row],[OFICIS]],1))</f>
        <v>0</v>
      </c>
      <c r="P15" t="s">
        <v>269</v>
      </c>
      <c r="R15" t="s">
        <v>294</v>
      </c>
      <c r="AB15" t="s">
        <v>295</v>
      </c>
      <c r="AI15" s="116" t="s">
        <v>296</v>
      </c>
      <c r="AJ15" t="s">
        <v>297</v>
      </c>
    </row>
    <row r="16" spans="1:37" x14ac:dyDescent="0.25">
      <c r="A16" s="119">
        <v>114</v>
      </c>
      <c r="B16" t="s">
        <v>226</v>
      </c>
      <c r="D16" s="120" t="s">
        <v>298</v>
      </c>
      <c r="E16" t="s">
        <v>299</v>
      </c>
      <c r="G16" s="119" t="s">
        <v>300</v>
      </c>
      <c r="H16" t="s">
        <v>301</v>
      </c>
      <c r="L16" s="121" t="s">
        <v>226</v>
      </c>
      <c r="M16" s="120">
        <v>114</v>
      </c>
      <c r="N16" s="120" t="b">
        <f>ISNUMBER(SEARCH($P$2,OFICINAS[[#This Row],[OFICIS]],1))</f>
        <v>0</v>
      </c>
      <c r="P16" t="s">
        <v>260</v>
      </c>
      <c r="R16" t="s">
        <v>219</v>
      </c>
      <c r="AB16" t="s">
        <v>302</v>
      </c>
      <c r="AI16" s="116" t="s">
        <v>303</v>
      </c>
      <c r="AJ16" t="s">
        <v>290</v>
      </c>
    </row>
    <row r="17" spans="1:36" x14ac:dyDescent="0.25">
      <c r="A17" s="119">
        <v>115</v>
      </c>
      <c r="B17" t="s">
        <v>241</v>
      </c>
      <c r="D17" s="120" t="s">
        <v>304</v>
      </c>
      <c r="E17" t="s">
        <v>305</v>
      </c>
      <c r="G17" s="119" t="s">
        <v>306</v>
      </c>
      <c r="H17" t="s">
        <v>307</v>
      </c>
      <c r="L17" s="121" t="s">
        <v>241</v>
      </c>
      <c r="M17" s="120">
        <v>115</v>
      </c>
      <c r="N17" s="120" t="b">
        <f>ISNUMBER(SEARCH($P$2,OFICINAS[[#This Row],[OFICIS]],1))</f>
        <v>0</v>
      </c>
      <c r="P17" t="s">
        <v>240</v>
      </c>
      <c r="AB17" t="s">
        <v>308</v>
      </c>
      <c r="AI17" s="116" t="s">
        <v>309</v>
      </c>
      <c r="AJ17" t="s">
        <v>310</v>
      </c>
    </row>
    <row r="18" spans="1:36" x14ac:dyDescent="0.25">
      <c r="A18" s="119">
        <v>11501</v>
      </c>
      <c r="B18" t="s">
        <v>188</v>
      </c>
      <c r="D18" s="120" t="s">
        <v>311</v>
      </c>
      <c r="E18" t="s">
        <v>312</v>
      </c>
      <c r="G18" s="119" t="s">
        <v>313</v>
      </c>
      <c r="H18" t="s">
        <v>314</v>
      </c>
      <c r="L18" s="121" t="s">
        <v>188</v>
      </c>
      <c r="M18" s="120" t="s">
        <v>315</v>
      </c>
      <c r="N18" s="120" t="b">
        <f>ISNUMBER(SEARCH($P$2,OFICINAS[[#This Row],[OFICIS]],1))</f>
        <v>0</v>
      </c>
      <c r="P18" t="s">
        <v>294</v>
      </c>
      <c r="AI18" s="116" t="s">
        <v>316</v>
      </c>
      <c r="AJ18" t="s">
        <v>257</v>
      </c>
    </row>
    <row r="19" spans="1:36" x14ac:dyDescent="0.25">
      <c r="A19" s="119">
        <v>1150101</v>
      </c>
      <c r="B19" t="s">
        <v>189</v>
      </c>
      <c r="D19" s="120" t="s">
        <v>317</v>
      </c>
      <c r="E19" t="s">
        <v>318</v>
      </c>
      <c r="G19" s="119" t="s">
        <v>319</v>
      </c>
      <c r="H19" t="s">
        <v>320</v>
      </c>
      <c r="L19" s="121" t="s">
        <v>189</v>
      </c>
      <c r="M19" s="120" t="s">
        <v>321</v>
      </c>
      <c r="N19" s="120" t="b">
        <f>ISNUMBER(SEARCH($P$2,OFICINAS[[#This Row],[OFICIS]],1))</f>
        <v>1</v>
      </c>
      <c r="P19" t="s">
        <v>188</v>
      </c>
      <c r="AI19" s="116" t="s">
        <v>322</v>
      </c>
      <c r="AJ19" t="s">
        <v>323</v>
      </c>
    </row>
    <row r="20" spans="1:36" x14ac:dyDescent="0.25">
      <c r="A20" s="119">
        <v>1150102</v>
      </c>
      <c r="B20" t="s">
        <v>324</v>
      </c>
      <c r="D20" s="120" t="s">
        <v>325</v>
      </c>
      <c r="E20" t="s">
        <v>326</v>
      </c>
      <c r="G20" s="119" t="s">
        <v>327</v>
      </c>
      <c r="H20" t="s">
        <v>328</v>
      </c>
      <c r="L20" s="121" t="s">
        <v>209</v>
      </c>
      <c r="M20" s="120" t="s">
        <v>329</v>
      </c>
      <c r="N20" s="120" t="b">
        <f>ISNUMBER(SEARCH($P$2,OFICINAS[[#This Row],[OFICIS]],1))</f>
        <v>1</v>
      </c>
      <c r="P20" t="s">
        <v>208</v>
      </c>
      <c r="AI20" s="116" t="s">
        <v>330</v>
      </c>
      <c r="AJ20" t="s">
        <v>153</v>
      </c>
    </row>
    <row r="21" spans="1:36" x14ac:dyDescent="0.25">
      <c r="A21" s="119">
        <v>1150103</v>
      </c>
      <c r="B21" t="s">
        <v>227</v>
      </c>
      <c r="D21" s="120" t="s">
        <v>331</v>
      </c>
      <c r="E21" t="s">
        <v>332</v>
      </c>
      <c r="G21" s="119" t="s">
        <v>333</v>
      </c>
      <c r="H21" t="s">
        <v>334</v>
      </c>
      <c r="L21" s="121" t="s">
        <v>227</v>
      </c>
      <c r="M21" s="120" t="s">
        <v>335</v>
      </c>
      <c r="N21" s="120" t="b">
        <f>ISNUMBER(SEARCH($P$2,OFICINAS[[#This Row],[OFICIS]],1))</f>
        <v>1</v>
      </c>
      <c r="AI21" s="116" t="s">
        <v>336</v>
      </c>
      <c r="AJ21" t="s">
        <v>337</v>
      </c>
    </row>
    <row r="22" spans="1:36" x14ac:dyDescent="0.25">
      <c r="A22" s="119">
        <v>1150104</v>
      </c>
      <c r="B22" t="s">
        <v>242</v>
      </c>
      <c r="D22" s="120" t="s">
        <v>338</v>
      </c>
      <c r="E22" t="s">
        <v>339</v>
      </c>
      <c r="G22" s="119" t="s">
        <v>340</v>
      </c>
      <c r="H22" t="s">
        <v>179</v>
      </c>
      <c r="L22" s="121" t="s">
        <v>242</v>
      </c>
      <c r="M22" s="120" t="s">
        <v>341</v>
      </c>
      <c r="N22" s="120" t="b">
        <f>ISNUMBER(SEARCH($P$2,OFICINAS[[#This Row],[OFICIS]],1))</f>
        <v>1</v>
      </c>
      <c r="AI22" s="116" t="s">
        <v>342</v>
      </c>
      <c r="AJ22" t="s">
        <v>218</v>
      </c>
    </row>
    <row r="23" spans="1:36" x14ac:dyDescent="0.25">
      <c r="A23" s="119">
        <v>1150105</v>
      </c>
      <c r="B23" t="s">
        <v>252</v>
      </c>
      <c r="D23" s="120" t="s">
        <v>343</v>
      </c>
      <c r="E23" t="s">
        <v>344</v>
      </c>
      <c r="G23" s="119" t="s">
        <v>345</v>
      </c>
      <c r="H23" t="s">
        <v>346</v>
      </c>
      <c r="L23" s="121" t="s">
        <v>252</v>
      </c>
      <c r="M23" s="120" t="s">
        <v>347</v>
      </c>
      <c r="N23" s="120" t="b">
        <f>ISNUMBER(SEARCH($P$2,OFICINAS[[#This Row],[OFICIS]],1))</f>
        <v>1</v>
      </c>
      <c r="AI23" s="116" t="s">
        <v>348</v>
      </c>
      <c r="AJ23" t="s">
        <v>312</v>
      </c>
    </row>
    <row r="24" spans="1:36" x14ac:dyDescent="0.25">
      <c r="A24" s="119">
        <v>11502</v>
      </c>
      <c r="B24" t="s">
        <v>208</v>
      </c>
      <c r="D24" s="120" t="s">
        <v>349</v>
      </c>
      <c r="E24" t="s">
        <v>350</v>
      </c>
      <c r="G24" s="119" t="s">
        <v>351</v>
      </c>
      <c r="H24" t="s">
        <v>352</v>
      </c>
      <c r="L24" s="121" t="s">
        <v>208</v>
      </c>
      <c r="M24" s="120" t="s">
        <v>353</v>
      </c>
      <c r="N24" s="120" t="b">
        <f>ISNUMBER(SEARCH($P$2,OFICINAS[[#This Row],[OFICIS]],1))</f>
        <v>0</v>
      </c>
      <c r="AI24" s="116" t="s">
        <v>354</v>
      </c>
      <c r="AJ24" t="s">
        <v>246</v>
      </c>
    </row>
    <row r="25" spans="1:36" x14ac:dyDescent="0.25">
      <c r="A25" s="119">
        <v>1150201</v>
      </c>
      <c r="B25" t="s">
        <v>190</v>
      </c>
      <c r="D25" s="120" t="s">
        <v>355</v>
      </c>
      <c r="E25" t="s">
        <v>356</v>
      </c>
      <c r="G25" s="119" t="s">
        <v>357</v>
      </c>
      <c r="H25" t="s">
        <v>198</v>
      </c>
      <c r="L25" s="121" t="s">
        <v>190</v>
      </c>
      <c r="M25" s="120" t="s">
        <v>358</v>
      </c>
      <c r="N25" s="120" t="b">
        <f>ISNUMBER(SEARCH($P$2,OFICINAS[[#This Row],[OFICIS]],1))</f>
        <v>1</v>
      </c>
      <c r="AI25" s="116" t="s">
        <v>359</v>
      </c>
      <c r="AJ25" t="s">
        <v>146</v>
      </c>
    </row>
    <row r="26" spans="1:36" x14ac:dyDescent="0.25">
      <c r="A26" s="119">
        <v>1150202</v>
      </c>
      <c r="B26" t="s">
        <v>210</v>
      </c>
      <c r="D26" s="120" t="s">
        <v>360</v>
      </c>
      <c r="E26" t="s">
        <v>290</v>
      </c>
      <c r="G26" s="119" t="s">
        <v>361</v>
      </c>
      <c r="H26" t="s">
        <v>362</v>
      </c>
      <c r="L26" s="121" t="s">
        <v>210</v>
      </c>
      <c r="M26" s="120" t="s">
        <v>363</v>
      </c>
      <c r="N26" s="120" t="b">
        <f>ISNUMBER(SEARCH($P$2,OFICINAS[[#This Row],[OFICIS]],1))</f>
        <v>1</v>
      </c>
      <c r="AI26" s="116" t="s">
        <v>364</v>
      </c>
      <c r="AJ26" t="s">
        <v>293</v>
      </c>
    </row>
    <row r="27" spans="1:36" x14ac:dyDescent="0.25">
      <c r="A27" s="119">
        <v>120</v>
      </c>
      <c r="B27" t="s">
        <v>206</v>
      </c>
      <c r="D27" s="120" t="s">
        <v>365</v>
      </c>
      <c r="E27" t="s">
        <v>366</v>
      </c>
      <c r="G27" s="119" t="s">
        <v>367</v>
      </c>
      <c r="H27" t="s">
        <v>368</v>
      </c>
      <c r="L27" s="121" t="s">
        <v>206</v>
      </c>
      <c r="M27" s="120">
        <v>120</v>
      </c>
      <c r="N27" s="120" t="b">
        <f>ISNUMBER(SEARCH($P$2,OFICINAS[[#This Row],[OFICIS]],1))</f>
        <v>0</v>
      </c>
      <c r="AI27" s="116" t="s">
        <v>369</v>
      </c>
      <c r="AJ27" t="s">
        <v>301</v>
      </c>
    </row>
    <row r="28" spans="1:36" x14ac:dyDescent="0.25">
      <c r="A28" s="119">
        <v>12001</v>
      </c>
      <c r="B28" t="s">
        <v>191</v>
      </c>
      <c r="D28" s="120" t="s">
        <v>370</v>
      </c>
      <c r="E28" t="s">
        <v>371</v>
      </c>
      <c r="G28" s="119" t="s">
        <v>372</v>
      </c>
      <c r="H28" t="s">
        <v>373</v>
      </c>
      <c r="L28" s="121" t="s">
        <v>191</v>
      </c>
      <c r="M28" s="120" t="s">
        <v>374</v>
      </c>
      <c r="N28" s="120" t="b">
        <f>ISNUMBER(SEARCH($P$2,OFICINAS[[#This Row],[OFICIS]],1))</f>
        <v>0</v>
      </c>
      <c r="AI28" s="116" t="s">
        <v>375</v>
      </c>
      <c r="AJ28" t="s">
        <v>320</v>
      </c>
    </row>
    <row r="29" spans="1:36" x14ac:dyDescent="0.25">
      <c r="A29" s="119">
        <v>12002</v>
      </c>
      <c r="B29" t="s">
        <v>211</v>
      </c>
      <c r="D29" s="120" t="s">
        <v>376</v>
      </c>
      <c r="E29" t="s">
        <v>377</v>
      </c>
      <c r="G29" s="119" t="s">
        <v>378</v>
      </c>
      <c r="H29" t="s">
        <v>379</v>
      </c>
      <c r="L29" s="121" t="s">
        <v>211</v>
      </c>
      <c r="M29" s="120" t="s">
        <v>380</v>
      </c>
      <c r="N29" s="120" t="b">
        <f>ISNUMBER(SEARCH($P$2,OFICINAS[[#This Row],[OFICIS]],1))</f>
        <v>0</v>
      </c>
      <c r="AI29" s="116" t="s">
        <v>381</v>
      </c>
      <c r="AJ29" t="s">
        <v>382</v>
      </c>
    </row>
    <row r="30" spans="1:36" x14ac:dyDescent="0.25">
      <c r="A30" s="119">
        <v>12003</v>
      </c>
      <c r="B30" t="s">
        <v>228</v>
      </c>
      <c r="D30" s="120" t="s">
        <v>383</v>
      </c>
      <c r="E30" t="s">
        <v>384</v>
      </c>
      <c r="G30" s="119" t="s">
        <v>385</v>
      </c>
      <c r="H30" t="s">
        <v>386</v>
      </c>
      <c r="L30" s="121" t="s">
        <v>228</v>
      </c>
      <c r="M30" s="120" t="s">
        <v>387</v>
      </c>
      <c r="N30" s="120" t="b">
        <f>ISNUMBER(SEARCH($P$2,OFICINAS[[#This Row],[OFICIS]],1))</f>
        <v>0</v>
      </c>
      <c r="AI30" s="116" t="s">
        <v>388</v>
      </c>
      <c r="AJ30" t="s">
        <v>218</v>
      </c>
    </row>
    <row r="31" spans="1:36" x14ac:dyDescent="0.25">
      <c r="A31" s="119">
        <v>130</v>
      </c>
      <c r="B31" t="s">
        <v>224</v>
      </c>
      <c r="D31" s="120" t="s">
        <v>389</v>
      </c>
      <c r="E31" t="s">
        <v>390</v>
      </c>
      <c r="G31" s="119" t="s">
        <v>391</v>
      </c>
      <c r="H31" t="s">
        <v>392</v>
      </c>
      <c r="L31" s="121" t="s">
        <v>224</v>
      </c>
      <c r="M31" s="120">
        <v>130</v>
      </c>
      <c r="N31" s="120" t="b">
        <f>ISNUMBER(SEARCH($P$2,OFICINAS[[#This Row],[OFICIS]],1))</f>
        <v>0</v>
      </c>
      <c r="AI31" s="116" t="s">
        <v>393</v>
      </c>
      <c r="AJ31" t="s">
        <v>312</v>
      </c>
    </row>
    <row r="32" spans="1:36" x14ac:dyDescent="0.25">
      <c r="A32" s="119">
        <v>13001</v>
      </c>
      <c r="B32" t="s">
        <v>192</v>
      </c>
      <c r="D32" s="120" t="s">
        <v>394</v>
      </c>
      <c r="E32" t="s">
        <v>395</v>
      </c>
      <c r="G32" s="119" t="s">
        <v>396</v>
      </c>
      <c r="H32" t="s">
        <v>397</v>
      </c>
      <c r="L32" s="121" t="s">
        <v>192</v>
      </c>
      <c r="M32" s="120" t="s">
        <v>398</v>
      </c>
      <c r="N32" s="120" t="b">
        <f>ISNUMBER(SEARCH($P$2,OFICINAS[[#This Row],[OFICIS]],1))</f>
        <v>0</v>
      </c>
      <c r="AI32" s="116" t="s">
        <v>399</v>
      </c>
      <c r="AJ32" t="s">
        <v>400</v>
      </c>
    </row>
    <row r="33" spans="1:36" x14ac:dyDescent="0.25">
      <c r="A33" s="119">
        <v>1300101</v>
      </c>
      <c r="B33" t="s">
        <v>193</v>
      </c>
      <c r="D33" s="120" t="s">
        <v>401</v>
      </c>
      <c r="E33" t="s">
        <v>402</v>
      </c>
      <c r="G33" s="119" t="s">
        <v>403</v>
      </c>
      <c r="H33" t="s">
        <v>404</v>
      </c>
      <c r="L33" s="121" t="s">
        <v>193</v>
      </c>
      <c r="M33" s="120" t="s">
        <v>405</v>
      </c>
      <c r="N33" s="120" t="b">
        <f>ISNUMBER(SEARCH($P$2,OFICINAS[[#This Row],[OFICIS]],1))</f>
        <v>1</v>
      </c>
      <c r="AI33" s="116" t="s">
        <v>406</v>
      </c>
      <c r="AJ33" t="s">
        <v>407</v>
      </c>
    </row>
    <row r="34" spans="1:36" x14ac:dyDescent="0.25">
      <c r="A34" s="119">
        <v>1300102</v>
      </c>
      <c r="B34" t="s">
        <v>213</v>
      </c>
      <c r="D34" s="120" t="s">
        <v>408</v>
      </c>
      <c r="E34" t="s">
        <v>409</v>
      </c>
      <c r="G34" s="119" t="s">
        <v>410</v>
      </c>
      <c r="H34" t="s">
        <v>337</v>
      </c>
      <c r="L34" s="121" t="s">
        <v>213</v>
      </c>
      <c r="M34" s="120" t="s">
        <v>411</v>
      </c>
      <c r="N34" s="120" t="b">
        <f>ISNUMBER(SEARCH($P$2,OFICINAS[[#This Row],[OFICIS]],1))</f>
        <v>1</v>
      </c>
      <c r="AI34" s="116" t="s">
        <v>412</v>
      </c>
      <c r="AJ34" t="s">
        <v>246</v>
      </c>
    </row>
    <row r="35" spans="1:36" x14ac:dyDescent="0.25">
      <c r="A35" s="119">
        <v>13002</v>
      </c>
      <c r="B35" t="s">
        <v>212</v>
      </c>
      <c r="D35" s="120" t="s">
        <v>413</v>
      </c>
      <c r="E35" t="s">
        <v>414</v>
      </c>
      <c r="G35" s="119" t="s">
        <v>415</v>
      </c>
      <c r="H35" t="s">
        <v>416</v>
      </c>
      <c r="L35" s="121" t="s">
        <v>212</v>
      </c>
      <c r="M35" s="120" t="s">
        <v>417</v>
      </c>
      <c r="N35" s="120" t="b">
        <f>ISNUMBER(SEARCH($P$2,OFICINAS[[#This Row],[OFICIS]],1))</f>
        <v>0</v>
      </c>
      <c r="AI35" s="116" t="s">
        <v>418</v>
      </c>
      <c r="AJ35" t="s">
        <v>419</v>
      </c>
    </row>
    <row r="36" spans="1:36" x14ac:dyDescent="0.25">
      <c r="A36" s="119">
        <v>1300201</v>
      </c>
      <c r="B36" t="s">
        <v>194</v>
      </c>
      <c r="G36" s="119" t="s">
        <v>420</v>
      </c>
      <c r="H36" t="s">
        <v>421</v>
      </c>
      <c r="L36" s="121" t="s">
        <v>194</v>
      </c>
      <c r="M36" s="120" t="s">
        <v>422</v>
      </c>
      <c r="N36" s="120" t="b">
        <f>ISNUMBER(SEARCH($P$2,OFICINAS[[#This Row],[OFICIS]],1))</f>
        <v>1</v>
      </c>
      <c r="AI36" s="116" t="s">
        <v>423</v>
      </c>
      <c r="AJ36" t="s">
        <v>424</v>
      </c>
    </row>
    <row r="37" spans="1:36" x14ac:dyDescent="0.25">
      <c r="A37" s="119">
        <v>1300202</v>
      </c>
      <c r="B37" t="s">
        <v>425</v>
      </c>
      <c r="G37" s="119" t="s">
        <v>426</v>
      </c>
      <c r="H37" t="s">
        <v>427</v>
      </c>
      <c r="L37" s="121" t="s">
        <v>214</v>
      </c>
      <c r="M37" s="120" t="s">
        <v>428</v>
      </c>
      <c r="N37" s="120" t="b">
        <f>ISNUMBER(SEARCH($P$2,OFICINAS[[#This Row],[OFICIS]],1))</f>
        <v>1</v>
      </c>
      <c r="AI37" s="116" t="s">
        <v>429</v>
      </c>
      <c r="AJ37" t="s">
        <v>326</v>
      </c>
    </row>
    <row r="38" spans="1:36" x14ac:dyDescent="0.25">
      <c r="A38" s="119">
        <v>1300203</v>
      </c>
      <c r="B38" t="s">
        <v>229</v>
      </c>
      <c r="G38" s="119" t="s">
        <v>430</v>
      </c>
      <c r="H38" t="s">
        <v>431</v>
      </c>
      <c r="L38" s="121" t="s">
        <v>229</v>
      </c>
      <c r="M38" s="120" t="s">
        <v>432</v>
      </c>
      <c r="N38" s="120" t="b">
        <f>ISNUMBER(SEARCH($P$2,OFICINAS[[#This Row],[OFICIS]],1))</f>
        <v>1</v>
      </c>
      <c r="AI38" s="116" t="s">
        <v>433</v>
      </c>
      <c r="AJ38" t="s">
        <v>434</v>
      </c>
    </row>
    <row r="39" spans="1:36" x14ac:dyDescent="0.25">
      <c r="A39" s="119">
        <v>140</v>
      </c>
      <c r="B39" t="s">
        <v>294</v>
      </c>
      <c r="G39" s="119" t="s">
        <v>435</v>
      </c>
      <c r="H39" t="s">
        <v>436</v>
      </c>
      <c r="L39" s="121" t="s">
        <v>294</v>
      </c>
      <c r="M39" s="120">
        <v>140</v>
      </c>
      <c r="N39" s="120" t="b">
        <f>ISNUMBER(SEARCH($P$2,OFICINAS[[#This Row],[OFICIS]],1))</f>
        <v>0</v>
      </c>
      <c r="AI39" s="116" t="s">
        <v>437</v>
      </c>
      <c r="AJ39" t="s">
        <v>438</v>
      </c>
    </row>
    <row r="40" spans="1:36" x14ac:dyDescent="0.25">
      <c r="A40" s="119">
        <v>14001</v>
      </c>
      <c r="B40" t="s">
        <v>195</v>
      </c>
      <c r="G40" s="119" t="s">
        <v>439</v>
      </c>
      <c r="H40" t="s">
        <v>440</v>
      </c>
      <c r="L40" s="121" t="s">
        <v>195</v>
      </c>
      <c r="M40" s="120" t="s">
        <v>441</v>
      </c>
      <c r="N40" s="120" t="b">
        <f>ISNUMBER(SEARCH($P$2,OFICINAS[[#This Row],[OFICIS]],1))</f>
        <v>1</v>
      </c>
      <c r="AI40" s="116" t="s">
        <v>442</v>
      </c>
      <c r="AJ40" t="s">
        <v>344</v>
      </c>
    </row>
    <row r="41" spans="1:36" x14ac:dyDescent="0.25">
      <c r="A41" s="119">
        <v>14002</v>
      </c>
      <c r="B41" t="s">
        <v>215</v>
      </c>
      <c r="G41" s="119" t="s">
        <v>443</v>
      </c>
      <c r="H41" t="s">
        <v>444</v>
      </c>
      <c r="L41" s="121" t="s">
        <v>215</v>
      </c>
      <c r="M41" s="120" t="s">
        <v>445</v>
      </c>
      <c r="N41" s="120" t="b">
        <f>ISNUMBER(SEARCH($P$2,OFICINAS[[#This Row],[OFICIS]],1))</f>
        <v>1</v>
      </c>
      <c r="AI41" s="116" t="s">
        <v>446</v>
      </c>
      <c r="AJ41" t="s">
        <v>447</v>
      </c>
    </row>
    <row r="42" spans="1:36" x14ac:dyDescent="0.25">
      <c r="A42" s="119">
        <v>14003</v>
      </c>
      <c r="B42" t="s">
        <v>230</v>
      </c>
      <c r="G42" s="119" t="s">
        <v>448</v>
      </c>
      <c r="H42" t="s">
        <v>449</v>
      </c>
      <c r="L42" s="121" t="s">
        <v>230</v>
      </c>
      <c r="M42" s="120" t="s">
        <v>450</v>
      </c>
      <c r="N42" s="120" t="b">
        <f>ISNUMBER(SEARCH($P$2,OFICINAS[[#This Row],[OFICIS]],1))</f>
        <v>1</v>
      </c>
      <c r="AI42" s="116" t="s">
        <v>451</v>
      </c>
      <c r="AJ42" t="s">
        <v>452</v>
      </c>
    </row>
    <row r="43" spans="1:36" x14ac:dyDescent="0.25">
      <c r="A43" s="119">
        <v>14004</v>
      </c>
      <c r="B43" t="s">
        <v>243</v>
      </c>
      <c r="G43" s="119" t="s">
        <v>453</v>
      </c>
      <c r="H43" t="s">
        <v>454</v>
      </c>
      <c r="L43" s="121" t="s">
        <v>243</v>
      </c>
      <c r="M43" s="120" t="s">
        <v>455</v>
      </c>
      <c r="N43" s="120" t="b">
        <f>ISNUMBER(SEARCH($P$2,OFICINAS[[#This Row],[OFICIS]],1))</f>
        <v>1</v>
      </c>
      <c r="AI43" s="116" t="s">
        <v>456</v>
      </c>
      <c r="AJ43" t="s">
        <v>356</v>
      </c>
    </row>
    <row r="44" spans="1:36" x14ac:dyDescent="0.25">
      <c r="A44" s="119">
        <v>14005</v>
      </c>
      <c r="B44" t="s">
        <v>253</v>
      </c>
      <c r="G44" s="119" t="s">
        <v>457</v>
      </c>
      <c r="H44" t="s">
        <v>458</v>
      </c>
      <c r="L44" s="121" t="s">
        <v>253</v>
      </c>
      <c r="M44" s="120" t="s">
        <v>459</v>
      </c>
      <c r="N44" s="120" t="b">
        <f>ISNUMBER(SEARCH($P$2,OFICINAS[[#This Row],[OFICIS]],1))</f>
        <v>1</v>
      </c>
      <c r="AI44" s="116" t="s">
        <v>460</v>
      </c>
      <c r="AJ44" t="s">
        <v>461</v>
      </c>
    </row>
    <row r="45" spans="1:36" x14ac:dyDescent="0.25">
      <c r="A45" s="119">
        <v>14006</v>
      </c>
      <c r="B45" t="s">
        <v>261</v>
      </c>
      <c r="G45" s="119" t="s">
        <v>462</v>
      </c>
      <c r="H45" t="s">
        <v>463</v>
      </c>
      <c r="L45" s="121" t="s">
        <v>261</v>
      </c>
      <c r="M45" s="120" t="s">
        <v>464</v>
      </c>
      <c r="N45" s="120" t="b">
        <f>ISNUMBER(SEARCH($P$2,OFICINAS[[#This Row],[OFICIS]],1))</f>
        <v>1</v>
      </c>
      <c r="AI45" s="116" t="s">
        <v>465</v>
      </c>
      <c r="AJ45" t="s">
        <v>466</v>
      </c>
    </row>
    <row r="46" spans="1:36" x14ac:dyDescent="0.25">
      <c r="A46" s="119">
        <v>14007</v>
      </c>
      <c r="B46" t="s">
        <v>270</v>
      </c>
      <c r="G46" s="119" t="s">
        <v>467</v>
      </c>
      <c r="H46" t="s">
        <v>468</v>
      </c>
      <c r="L46" s="121" t="s">
        <v>270</v>
      </c>
      <c r="M46" s="120" t="s">
        <v>469</v>
      </c>
      <c r="N46" s="120" t="b">
        <f>ISNUMBER(SEARCH($P$2,OFICINAS[[#This Row],[OFICIS]],1))</f>
        <v>1</v>
      </c>
      <c r="AI46" s="116" t="s">
        <v>470</v>
      </c>
      <c r="AJ46" t="s">
        <v>471</v>
      </c>
    </row>
    <row r="47" spans="1:36" x14ac:dyDescent="0.25">
      <c r="A47" s="119">
        <v>14008</v>
      </c>
      <c r="B47" t="s">
        <v>276</v>
      </c>
      <c r="G47" s="119" t="s">
        <v>472</v>
      </c>
      <c r="H47" t="s">
        <v>473</v>
      </c>
      <c r="L47" s="121" t="s">
        <v>276</v>
      </c>
      <c r="M47" s="120" t="s">
        <v>474</v>
      </c>
      <c r="N47" s="120" t="b">
        <f>ISNUMBER(SEARCH($P$2,OFICINAS[[#This Row],[OFICIS]],1))</f>
        <v>1</v>
      </c>
      <c r="AI47" s="116" t="s">
        <v>475</v>
      </c>
      <c r="AJ47" t="s">
        <v>476</v>
      </c>
    </row>
    <row r="48" spans="1:36" x14ac:dyDescent="0.25">
      <c r="A48" s="119">
        <v>14009</v>
      </c>
      <c r="B48" t="s">
        <v>282</v>
      </c>
      <c r="G48" s="119" t="s">
        <v>477</v>
      </c>
      <c r="H48" t="s">
        <v>478</v>
      </c>
      <c r="L48" s="121" t="s">
        <v>282</v>
      </c>
      <c r="M48" s="120" t="s">
        <v>479</v>
      </c>
      <c r="N48" s="120" t="b">
        <f>ISNUMBER(SEARCH($P$2,OFICINAS[[#This Row],[OFICIS]],1))</f>
        <v>1</v>
      </c>
      <c r="AI48" s="116" t="s">
        <v>480</v>
      </c>
      <c r="AJ48" t="s">
        <v>481</v>
      </c>
    </row>
    <row r="49" spans="1:36" x14ac:dyDescent="0.25">
      <c r="A49" s="119">
        <v>14010</v>
      </c>
      <c r="B49" t="s">
        <v>288</v>
      </c>
      <c r="G49" s="119" t="s">
        <v>482</v>
      </c>
      <c r="H49" t="s">
        <v>483</v>
      </c>
      <c r="L49" s="121" t="s">
        <v>288</v>
      </c>
      <c r="M49" s="120" t="s">
        <v>484</v>
      </c>
      <c r="N49" s="120" t="b">
        <f>ISNUMBER(SEARCH($P$2,OFICINAS[[#This Row],[OFICIS]],1))</f>
        <v>1</v>
      </c>
      <c r="AI49" s="116" t="s">
        <v>485</v>
      </c>
      <c r="AJ49" t="s">
        <v>486</v>
      </c>
    </row>
    <row r="50" spans="1:36" x14ac:dyDescent="0.25">
      <c r="A50" s="119">
        <v>14011</v>
      </c>
      <c r="B50" t="s">
        <v>295</v>
      </c>
      <c r="G50" s="119" t="s">
        <v>487</v>
      </c>
      <c r="H50" t="s">
        <v>488</v>
      </c>
      <c r="L50" s="121" t="s">
        <v>295</v>
      </c>
      <c r="M50" s="120" t="s">
        <v>489</v>
      </c>
      <c r="N50" s="120" t="b">
        <f>ISNUMBER(SEARCH($P$2,OFICINAS[[#This Row],[OFICIS]],1))</f>
        <v>1</v>
      </c>
      <c r="AI50" s="116" t="s">
        <v>490</v>
      </c>
      <c r="AJ50" t="s">
        <v>384</v>
      </c>
    </row>
    <row r="51" spans="1:36" x14ac:dyDescent="0.25">
      <c r="A51" s="119">
        <v>14012</v>
      </c>
      <c r="B51" t="s">
        <v>302</v>
      </c>
      <c r="G51" s="119" t="s">
        <v>491</v>
      </c>
      <c r="H51" t="s">
        <v>492</v>
      </c>
      <c r="L51" s="121" t="s">
        <v>302</v>
      </c>
      <c r="M51" s="120" t="s">
        <v>493</v>
      </c>
      <c r="N51" s="120" t="b">
        <f>ISNUMBER(SEARCH($P$2,OFICINAS[[#This Row],[OFICIS]],1))</f>
        <v>1</v>
      </c>
      <c r="AI51" s="116" t="s">
        <v>494</v>
      </c>
      <c r="AJ51" t="s">
        <v>495</v>
      </c>
    </row>
    <row r="52" spans="1:36" x14ac:dyDescent="0.25">
      <c r="A52" s="119">
        <v>14013</v>
      </c>
      <c r="B52" t="s">
        <v>308</v>
      </c>
      <c r="G52" s="119" t="s">
        <v>496</v>
      </c>
      <c r="H52" t="s">
        <v>497</v>
      </c>
      <c r="L52" s="121" t="s">
        <v>308</v>
      </c>
      <c r="M52" s="120" t="s">
        <v>498</v>
      </c>
      <c r="N52" s="120" t="b">
        <f>ISNUMBER(SEARCH($P$2,OFICINAS[[#This Row],[OFICIS]],1))</f>
        <v>1</v>
      </c>
      <c r="AI52" s="116" t="s">
        <v>490</v>
      </c>
      <c r="AJ52" t="s">
        <v>390</v>
      </c>
    </row>
    <row r="53" spans="1:36" x14ac:dyDescent="0.25">
      <c r="G53" s="119" t="s">
        <v>499</v>
      </c>
      <c r="H53" t="s">
        <v>500</v>
      </c>
      <c r="AI53" s="116" t="s">
        <v>494</v>
      </c>
      <c r="AJ53" t="s">
        <v>501</v>
      </c>
    </row>
    <row r="54" spans="1:36" x14ac:dyDescent="0.25">
      <c r="G54" s="119" t="s">
        <v>502</v>
      </c>
      <c r="H54" t="s">
        <v>503</v>
      </c>
      <c r="AI54" s="116" t="s">
        <v>504</v>
      </c>
      <c r="AJ54" t="s">
        <v>505</v>
      </c>
    </row>
    <row r="55" spans="1:36" x14ac:dyDescent="0.25">
      <c r="G55" s="119" t="s">
        <v>506</v>
      </c>
      <c r="H55" t="s">
        <v>507</v>
      </c>
      <c r="AI55" s="116" t="s">
        <v>508</v>
      </c>
      <c r="AJ55" t="s">
        <v>218</v>
      </c>
    </row>
    <row r="56" spans="1:36" x14ac:dyDescent="0.25">
      <c r="G56" s="119" t="s">
        <v>509</v>
      </c>
      <c r="H56" t="s">
        <v>510</v>
      </c>
      <c r="AI56" s="116" t="s">
        <v>511</v>
      </c>
      <c r="AJ56" t="s">
        <v>344</v>
      </c>
    </row>
    <row r="57" spans="1:36" x14ac:dyDescent="0.25">
      <c r="G57" s="119" t="s">
        <v>512</v>
      </c>
      <c r="H57" t="s">
        <v>513</v>
      </c>
      <c r="AI57" s="116" t="s">
        <v>514</v>
      </c>
      <c r="AJ57" t="s">
        <v>515</v>
      </c>
    </row>
    <row r="58" spans="1:36" x14ac:dyDescent="0.25">
      <c r="G58" s="119" t="s">
        <v>516</v>
      </c>
      <c r="H58" t="s">
        <v>517</v>
      </c>
      <c r="AI58" s="116" t="s">
        <v>518</v>
      </c>
      <c r="AJ58" t="s">
        <v>356</v>
      </c>
    </row>
    <row r="59" spans="1:36" x14ac:dyDescent="0.25">
      <c r="G59" s="119" t="s">
        <v>519</v>
      </c>
      <c r="H59" t="s">
        <v>520</v>
      </c>
      <c r="AI59" s="116" t="s">
        <v>521</v>
      </c>
      <c r="AJ59" t="s">
        <v>522</v>
      </c>
    </row>
    <row r="60" spans="1:36" x14ac:dyDescent="0.25">
      <c r="G60" s="119" t="s">
        <v>523</v>
      </c>
      <c r="H60" t="s">
        <v>524</v>
      </c>
      <c r="AI60" s="116" t="s">
        <v>525</v>
      </c>
      <c r="AJ60" t="s">
        <v>526</v>
      </c>
    </row>
    <row r="61" spans="1:36" x14ac:dyDescent="0.25">
      <c r="G61" s="119" t="s">
        <v>527</v>
      </c>
      <c r="H61" t="s">
        <v>528</v>
      </c>
      <c r="AI61" s="116" t="s">
        <v>529</v>
      </c>
      <c r="AJ61" t="s">
        <v>530</v>
      </c>
    </row>
    <row r="62" spans="1:36" x14ac:dyDescent="0.25">
      <c r="G62" s="119" t="s">
        <v>531</v>
      </c>
      <c r="H62" t="s">
        <v>532</v>
      </c>
      <c r="AI62" s="116" t="s">
        <v>533</v>
      </c>
      <c r="AJ62" t="s">
        <v>384</v>
      </c>
    </row>
    <row r="63" spans="1:36" x14ac:dyDescent="0.25">
      <c r="G63" s="119" t="s">
        <v>534</v>
      </c>
      <c r="H63" t="s">
        <v>535</v>
      </c>
      <c r="AI63" s="116" t="s">
        <v>536</v>
      </c>
      <c r="AJ63" t="s">
        <v>537</v>
      </c>
    </row>
    <row r="64" spans="1:36" x14ac:dyDescent="0.25">
      <c r="G64" s="119" t="s">
        <v>538</v>
      </c>
      <c r="H64" t="s">
        <v>539</v>
      </c>
      <c r="AI64" s="116" t="s">
        <v>540</v>
      </c>
      <c r="AJ64" t="s">
        <v>257</v>
      </c>
    </row>
    <row r="65" spans="7:36" x14ac:dyDescent="0.25">
      <c r="G65" s="119" t="s">
        <v>541</v>
      </c>
      <c r="H65" t="s">
        <v>542</v>
      </c>
      <c r="AI65" s="116" t="s">
        <v>543</v>
      </c>
      <c r="AJ65" t="s">
        <v>503</v>
      </c>
    </row>
    <row r="66" spans="7:36" x14ac:dyDescent="0.25">
      <c r="G66" s="119" t="s">
        <v>544</v>
      </c>
      <c r="H66" t="s">
        <v>545</v>
      </c>
      <c r="AI66" s="116" t="s">
        <v>546</v>
      </c>
      <c r="AJ66" t="s">
        <v>513</v>
      </c>
    </row>
    <row r="67" spans="7:36" x14ac:dyDescent="0.25">
      <c r="G67" s="119" t="s">
        <v>547</v>
      </c>
      <c r="H67" t="s">
        <v>548</v>
      </c>
      <c r="AI67" s="116" t="s">
        <v>549</v>
      </c>
      <c r="AJ67" t="s">
        <v>517</v>
      </c>
    </row>
    <row r="68" spans="7:36" x14ac:dyDescent="0.25">
      <c r="G68" s="119" t="s">
        <v>550</v>
      </c>
      <c r="H68" t="s">
        <v>551</v>
      </c>
      <c r="AI68" s="116" t="s">
        <v>552</v>
      </c>
      <c r="AJ68" t="s">
        <v>553</v>
      </c>
    </row>
    <row r="69" spans="7:36" x14ac:dyDescent="0.25">
      <c r="G69" s="119" t="s">
        <v>554</v>
      </c>
      <c r="H69" t="s">
        <v>555</v>
      </c>
      <c r="AI69" s="116" t="s">
        <v>556</v>
      </c>
      <c r="AJ69" t="s">
        <v>366</v>
      </c>
    </row>
    <row r="70" spans="7:36" x14ac:dyDescent="0.25">
      <c r="G70" s="119" t="s">
        <v>557</v>
      </c>
      <c r="H70" t="s">
        <v>558</v>
      </c>
      <c r="AI70" s="116" t="s">
        <v>559</v>
      </c>
      <c r="AJ70" t="s">
        <v>560</v>
      </c>
    </row>
    <row r="71" spans="7:36" x14ac:dyDescent="0.25">
      <c r="G71" s="119" t="s">
        <v>561</v>
      </c>
      <c r="H71" t="s">
        <v>562</v>
      </c>
      <c r="AI71" s="116" t="s">
        <v>563</v>
      </c>
      <c r="AJ71" t="s">
        <v>564</v>
      </c>
    </row>
    <row r="72" spans="7:36" x14ac:dyDescent="0.25">
      <c r="G72" s="119" t="s">
        <v>565</v>
      </c>
      <c r="H72" t="s">
        <v>566</v>
      </c>
      <c r="AI72" s="116" t="s">
        <v>567</v>
      </c>
      <c r="AJ72" t="s">
        <v>568</v>
      </c>
    </row>
    <row r="73" spans="7:36" x14ac:dyDescent="0.25">
      <c r="G73" s="119" t="s">
        <v>569</v>
      </c>
      <c r="H73" t="s">
        <v>570</v>
      </c>
      <c r="AI73" s="116" t="s">
        <v>571</v>
      </c>
      <c r="AJ73" t="s">
        <v>371</v>
      </c>
    </row>
    <row r="74" spans="7:36" x14ac:dyDescent="0.25">
      <c r="G74" s="119" t="s">
        <v>572</v>
      </c>
      <c r="H74" t="s">
        <v>400</v>
      </c>
      <c r="AI74" s="116" t="s">
        <v>573</v>
      </c>
      <c r="AJ74" t="s">
        <v>574</v>
      </c>
    </row>
    <row r="75" spans="7:36" x14ac:dyDescent="0.25">
      <c r="G75" s="119" t="s">
        <v>575</v>
      </c>
      <c r="H75" t="s">
        <v>576</v>
      </c>
      <c r="AI75" s="116" t="s">
        <v>577</v>
      </c>
      <c r="AJ75" t="s">
        <v>377</v>
      </c>
    </row>
    <row r="76" spans="7:36" x14ac:dyDescent="0.25">
      <c r="G76" s="119" t="s">
        <v>578</v>
      </c>
      <c r="H76" t="s">
        <v>579</v>
      </c>
      <c r="AI76" s="116" t="s">
        <v>580</v>
      </c>
      <c r="AJ76" t="s">
        <v>218</v>
      </c>
    </row>
    <row r="77" spans="7:36" x14ac:dyDescent="0.25">
      <c r="G77" s="119" t="s">
        <v>581</v>
      </c>
      <c r="H77" t="s">
        <v>582</v>
      </c>
      <c r="AI77" s="116" t="s">
        <v>583</v>
      </c>
      <c r="AJ77" t="s">
        <v>312</v>
      </c>
    </row>
    <row r="78" spans="7:36" x14ac:dyDescent="0.25">
      <c r="G78" s="119" t="s">
        <v>584</v>
      </c>
      <c r="H78" t="s">
        <v>585</v>
      </c>
      <c r="AI78" s="116" t="s">
        <v>586</v>
      </c>
      <c r="AJ78" t="s">
        <v>582</v>
      </c>
    </row>
    <row r="79" spans="7:36" x14ac:dyDescent="0.25">
      <c r="G79" s="119" t="s">
        <v>587</v>
      </c>
      <c r="H79" t="s">
        <v>588</v>
      </c>
      <c r="AI79" s="116" t="s">
        <v>589</v>
      </c>
      <c r="AJ79" t="s">
        <v>590</v>
      </c>
    </row>
    <row r="80" spans="7:36" x14ac:dyDescent="0.25">
      <c r="G80" s="119" t="s">
        <v>591</v>
      </c>
      <c r="H80" t="s">
        <v>592</v>
      </c>
      <c r="AI80" s="116" t="s">
        <v>593</v>
      </c>
      <c r="AJ80" t="s">
        <v>326</v>
      </c>
    </row>
    <row r="81" spans="7:36" x14ac:dyDescent="0.25">
      <c r="G81" s="119" t="s">
        <v>594</v>
      </c>
      <c r="H81" t="s">
        <v>595</v>
      </c>
      <c r="AI81" s="116" t="s">
        <v>596</v>
      </c>
      <c r="AJ81" t="s">
        <v>597</v>
      </c>
    </row>
    <row r="82" spans="7:36" x14ac:dyDescent="0.25">
      <c r="G82" s="119" t="s">
        <v>598</v>
      </c>
      <c r="H82" t="s">
        <v>599</v>
      </c>
      <c r="AI82" s="116" t="s">
        <v>600</v>
      </c>
      <c r="AJ82" t="s">
        <v>601</v>
      </c>
    </row>
    <row r="83" spans="7:36" x14ac:dyDescent="0.25">
      <c r="G83" s="119" t="s">
        <v>602</v>
      </c>
      <c r="H83" t="s">
        <v>603</v>
      </c>
      <c r="AI83" s="116" t="s">
        <v>604</v>
      </c>
      <c r="AJ83" t="s">
        <v>146</v>
      </c>
    </row>
    <row r="84" spans="7:36" x14ac:dyDescent="0.25">
      <c r="G84" s="119" t="s">
        <v>605</v>
      </c>
      <c r="H84" t="s">
        <v>606</v>
      </c>
      <c r="AI84" s="116" t="s">
        <v>607</v>
      </c>
      <c r="AJ84" t="s">
        <v>608</v>
      </c>
    </row>
    <row r="85" spans="7:36" x14ac:dyDescent="0.25">
      <c r="G85" s="119" t="s">
        <v>609</v>
      </c>
      <c r="H85" t="s">
        <v>610</v>
      </c>
      <c r="AI85" s="116" t="s">
        <v>611</v>
      </c>
      <c r="AJ85" t="s">
        <v>553</v>
      </c>
    </row>
    <row r="86" spans="7:36" x14ac:dyDescent="0.25">
      <c r="G86" s="119" t="s">
        <v>612</v>
      </c>
      <c r="H86" t="s">
        <v>613</v>
      </c>
      <c r="AI86" s="116" t="s">
        <v>614</v>
      </c>
      <c r="AJ86" t="s">
        <v>233</v>
      </c>
    </row>
    <row r="87" spans="7:36" x14ac:dyDescent="0.25">
      <c r="G87" s="119" t="s">
        <v>615</v>
      </c>
      <c r="H87" t="s">
        <v>616</v>
      </c>
      <c r="AI87" s="116" t="s">
        <v>617</v>
      </c>
      <c r="AJ87" t="s">
        <v>592</v>
      </c>
    </row>
    <row r="88" spans="7:36" x14ac:dyDescent="0.25">
      <c r="G88" s="119" t="s">
        <v>618</v>
      </c>
      <c r="H88" t="s">
        <v>619</v>
      </c>
      <c r="AI88" s="116" t="s">
        <v>620</v>
      </c>
      <c r="AJ88" t="s">
        <v>595</v>
      </c>
    </row>
    <row r="89" spans="7:36" x14ac:dyDescent="0.25">
      <c r="G89" s="119" t="s">
        <v>621</v>
      </c>
      <c r="H89" t="s">
        <v>622</v>
      </c>
      <c r="AI89" s="116" t="s">
        <v>623</v>
      </c>
      <c r="AJ89" t="s">
        <v>624</v>
      </c>
    </row>
    <row r="90" spans="7:36" x14ac:dyDescent="0.25">
      <c r="G90" s="119" t="s">
        <v>625</v>
      </c>
      <c r="H90" t="s">
        <v>419</v>
      </c>
      <c r="AI90" s="116" t="s">
        <v>626</v>
      </c>
      <c r="AJ90" t="s">
        <v>627</v>
      </c>
    </row>
    <row r="91" spans="7:36" x14ac:dyDescent="0.25">
      <c r="G91" s="119" t="s">
        <v>628</v>
      </c>
      <c r="H91" t="s">
        <v>629</v>
      </c>
      <c r="AI91" s="116" t="s">
        <v>630</v>
      </c>
      <c r="AJ91" t="s">
        <v>631</v>
      </c>
    </row>
    <row r="92" spans="7:36" x14ac:dyDescent="0.25">
      <c r="G92" s="119" t="s">
        <v>632</v>
      </c>
      <c r="H92" t="s">
        <v>624</v>
      </c>
      <c r="AI92" s="116" t="s">
        <v>633</v>
      </c>
      <c r="AJ92" t="s">
        <v>218</v>
      </c>
    </row>
    <row r="93" spans="7:36" x14ac:dyDescent="0.25">
      <c r="G93" s="119" t="s">
        <v>634</v>
      </c>
      <c r="H93" t="s">
        <v>635</v>
      </c>
      <c r="AI93" s="116" t="s">
        <v>636</v>
      </c>
      <c r="AJ93" t="s">
        <v>218</v>
      </c>
    </row>
    <row r="94" spans="7:36" x14ac:dyDescent="0.25">
      <c r="G94" s="119" t="s">
        <v>637</v>
      </c>
      <c r="H94" t="s">
        <v>638</v>
      </c>
      <c r="AI94" s="116" t="s">
        <v>639</v>
      </c>
      <c r="AJ94" t="s">
        <v>326</v>
      </c>
    </row>
    <row r="95" spans="7:36" x14ac:dyDescent="0.25">
      <c r="G95" s="119" t="s">
        <v>640</v>
      </c>
      <c r="H95" t="s">
        <v>641</v>
      </c>
      <c r="AI95" s="116" t="s">
        <v>642</v>
      </c>
      <c r="AJ95" t="s">
        <v>643</v>
      </c>
    </row>
    <row r="96" spans="7:36" x14ac:dyDescent="0.25">
      <c r="G96" s="119" t="s">
        <v>644</v>
      </c>
      <c r="H96" t="s">
        <v>645</v>
      </c>
      <c r="AI96" s="116" t="s">
        <v>646</v>
      </c>
      <c r="AJ96" t="s">
        <v>647</v>
      </c>
    </row>
    <row r="97" spans="7:36" x14ac:dyDescent="0.25">
      <c r="G97" s="119" t="s">
        <v>648</v>
      </c>
      <c r="H97" t="s">
        <v>649</v>
      </c>
      <c r="AI97" s="116" t="s">
        <v>650</v>
      </c>
      <c r="AJ97" t="s">
        <v>651</v>
      </c>
    </row>
    <row r="98" spans="7:36" x14ac:dyDescent="0.25">
      <c r="G98" s="119" t="s">
        <v>652</v>
      </c>
      <c r="H98" t="s">
        <v>653</v>
      </c>
      <c r="AI98" s="116" t="s">
        <v>654</v>
      </c>
      <c r="AJ98" t="s">
        <v>218</v>
      </c>
    </row>
    <row r="99" spans="7:36" x14ac:dyDescent="0.25">
      <c r="G99" s="119" t="s">
        <v>655</v>
      </c>
      <c r="H99" t="s">
        <v>656</v>
      </c>
      <c r="AI99" s="116" t="s">
        <v>657</v>
      </c>
      <c r="AJ99" t="s">
        <v>326</v>
      </c>
    </row>
    <row r="100" spans="7:36" x14ac:dyDescent="0.25">
      <c r="G100" s="119" t="s">
        <v>658</v>
      </c>
      <c r="H100" t="s">
        <v>659</v>
      </c>
      <c r="AI100" s="116" t="s">
        <v>660</v>
      </c>
      <c r="AJ100" t="s">
        <v>661</v>
      </c>
    </row>
    <row r="101" spans="7:36" x14ac:dyDescent="0.25">
      <c r="G101" s="119" t="s">
        <v>662</v>
      </c>
      <c r="H101" t="s">
        <v>663</v>
      </c>
      <c r="AI101" s="116" t="s">
        <v>664</v>
      </c>
      <c r="AJ101" t="s">
        <v>665</v>
      </c>
    </row>
    <row r="102" spans="7:36" x14ac:dyDescent="0.25">
      <c r="G102" s="119" t="s">
        <v>666</v>
      </c>
      <c r="H102" t="s">
        <v>667</v>
      </c>
      <c r="AI102" s="116" t="s">
        <v>668</v>
      </c>
      <c r="AJ102" t="s">
        <v>153</v>
      </c>
    </row>
    <row r="103" spans="7:36" x14ac:dyDescent="0.25">
      <c r="G103" s="119" t="s">
        <v>669</v>
      </c>
      <c r="H103" t="s">
        <v>670</v>
      </c>
      <c r="AI103" s="116" t="s">
        <v>671</v>
      </c>
      <c r="AJ103" t="s">
        <v>672</v>
      </c>
    </row>
    <row r="104" spans="7:36" x14ac:dyDescent="0.25">
      <c r="G104" s="119" t="s">
        <v>673</v>
      </c>
      <c r="H104" t="s">
        <v>674</v>
      </c>
      <c r="AI104" s="116" t="s">
        <v>675</v>
      </c>
      <c r="AJ104" t="s">
        <v>218</v>
      </c>
    </row>
    <row r="105" spans="7:36" x14ac:dyDescent="0.25">
      <c r="G105" s="119" t="s">
        <v>676</v>
      </c>
      <c r="H105" t="s">
        <v>434</v>
      </c>
      <c r="AI105" s="116" t="s">
        <v>677</v>
      </c>
      <c r="AJ105" t="s">
        <v>312</v>
      </c>
    </row>
    <row r="106" spans="7:36" x14ac:dyDescent="0.25">
      <c r="G106" s="119" t="s">
        <v>678</v>
      </c>
      <c r="H106" t="s">
        <v>601</v>
      </c>
      <c r="AI106" s="116" t="s">
        <v>679</v>
      </c>
      <c r="AJ106" t="s">
        <v>680</v>
      </c>
    </row>
    <row r="107" spans="7:36" x14ac:dyDescent="0.25">
      <c r="G107" s="119" t="s">
        <v>681</v>
      </c>
      <c r="H107" t="s">
        <v>682</v>
      </c>
      <c r="AI107" s="116" t="s">
        <v>683</v>
      </c>
      <c r="AJ107" t="s">
        <v>390</v>
      </c>
    </row>
    <row r="108" spans="7:36" x14ac:dyDescent="0.25">
      <c r="G108" s="119" t="s">
        <v>684</v>
      </c>
      <c r="H108" t="s">
        <v>685</v>
      </c>
      <c r="AI108" s="116" t="s">
        <v>686</v>
      </c>
      <c r="AJ108" t="s">
        <v>687</v>
      </c>
    </row>
    <row r="109" spans="7:36" x14ac:dyDescent="0.25">
      <c r="G109" s="119" t="s">
        <v>688</v>
      </c>
      <c r="H109" t="s">
        <v>689</v>
      </c>
      <c r="AI109" s="116" t="s">
        <v>690</v>
      </c>
      <c r="AJ109" t="s">
        <v>146</v>
      </c>
    </row>
    <row r="110" spans="7:36" x14ac:dyDescent="0.25">
      <c r="G110" s="119" t="s">
        <v>691</v>
      </c>
      <c r="H110" t="s">
        <v>692</v>
      </c>
      <c r="AI110" s="116" t="s">
        <v>693</v>
      </c>
      <c r="AJ110" t="s">
        <v>694</v>
      </c>
    </row>
    <row r="111" spans="7:36" x14ac:dyDescent="0.25">
      <c r="G111" s="119" t="s">
        <v>695</v>
      </c>
      <c r="H111" t="s">
        <v>696</v>
      </c>
      <c r="AI111" s="116" t="s">
        <v>697</v>
      </c>
      <c r="AJ111" t="s">
        <v>236</v>
      </c>
    </row>
    <row r="112" spans="7:36" x14ac:dyDescent="0.25">
      <c r="G112" s="119" t="s">
        <v>698</v>
      </c>
      <c r="H112" t="s">
        <v>643</v>
      </c>
      <c r="AI112" s="116" t="s">
        <v>699</v>
      </c>
      <c r="AJ112" t="s">
        <v>218</v>
      </c>
    </row>
    <row r="113" spans="7:36" x14ac:dyDescent="0.25">
      <c r="G113" s="119" t="s">
        <v>700</v>
      </c>
      <c r="H113" t="s">
        <v>665</v>
      </c>
      <c r="AI113" s="116" t="s">
        <v>701</v>
      </c>
      <c r="AJ113" t="s">
        <v>339</v>
      </c>
    </row>
    <row r="114" spans="7:36" x14ac:dyDescent="0.25">
      <c r="G114" s="119" t="s">
        <v>702</v>
      </c>
      <c r="H114" t="s">
        <v>647</v>
      </c>
      <c r="AI114" s="116" t="s">
        <v>703</v>
      </c>
      <c r="AJ114" t="s">
        <v>409</v>
      </c>
    </row>
    <row r="115" spans="7:36" x14ac:dyDescent="0.25">
      <c r="G115" s="119" t="s">
        <v>704</v>
      </c>
      <c r="H115" t="s">
        <v>651</v>
      </c>
      <c r="AI115" s="116" t="s">
        <v>705</v>
      </c>
      <c r="AJ115" t="s">
        <v>218</v>
      </c>
    </row>
    <row r="116" spans="7:36" x14ac:dyDescent="0.25">
      <c r="G116" s="119" t="s">
        <v>706</v>
      </c>
      <c r="H116" t="s">
        <v>707</v>
      </c>
      <c r="AI116" s="116" t="s">
        <v>708</v>
      </c>
      <c r="AJ116" t="s">
        <v>218</v>
      </c>
    </row>
    <row r="117" spans="7:36" x14ac:dyDescent="0.25">
      <c r="G117" s="119" t="s">
        <v>709</v>
      </c>
      <c r="H117" t="s">
        <v>710</v>
      </c>
      <c r="AI117" s="116" t="s">
        <v>711</v>
      </c>
      <c r="AJ117" t="s">
        <v>312</v>
      </c>
    </row>
    <row r="118" spans="7:36" x14ac:dyDescent="0.25">
      <c r="G118" s="119" t="s">
        <v>712</v>
      </c>
      <c r="H118" t="s">
        <v>713</v>
      </c>
      <c r="AI118" s="116" t="s">
        <v>714</v>
      </c>
      <c r="AJ118" t="s">
        <v>715</v>
      </c>
    </row>
    <row r="119" spans="7:36" x14ac:dyDescent="0.25">
      <c r="G119" s="119" t="s">
        <v>716</v>
      </c>
      <c r="H119" t="s">
        <v>447</v>
      </c>
      <c r="AI119" s="116" t="s">
        <v>717</v>
      </c>
      <c r="AJ119" t="s">
        <v>395</v>
      </c>
    </row>
    <row r="120" spans="7:36" x14ac:dyDescent="0.25">
      <c r="G120" s="119" t="s">
        <v>718</v>
      </c>
      <c r="H120" t="s">
        <v>515</v>
      </c>
      <c r="AI120" s="116" t="s">
        <v>719</v>
      </c>
      <c r="AJ120" t="s">
        <v>720</v>
      </c>
    </row>
    <row r="121" spans="7:36" x14ac:dyDescent="0.25">
      <c r="G121" s="119" t="s">
        <v>721</v>
      </c>
      <c r="H121" t="s">
        <v>452</v>
      </c>
      <c r="AI121" s="116" t="s">
        <v>722</v>
      </c>
      <c r="AJ121" t="s">
        <v>723</v>
      </c>
    </row>
    <row r="122" spans="7:36" x14ac:dyDescent="0.25">
      <c r="G122" s="119" t="s">
        <v>724</v>
      </c>
      <c r="H122" t="s">
        <v>725</v>
      </c>
      <c r="AI122" s="116" t="s">
        <v>726</v>
      </c>
      <c r="AJ122" t="s">
        <v>201</v>
      </c>
    </row>
    <row r="123" spans="7:36" x14ac:dyDescent="0.25">
      <c r="G123" s="119" t="s">
        <v>727</v>
      </c>
      <c r="H123" t="s">
        <v>728</v>
      </c>
      <c r="AI123" s="116" t="s">
        <v>729</v>
      </c>
      <c r="AJ123" t="s">
        <v>436</v>
      </c>
    </row>
    <row r="124" spans="7:36" x14ac:dyDescent="0.25">
      <c r="G124" s="119" t="s">
        <v>730</v>
      </c>
      <c r="H124" t="s">
        <v>731</v>
      </c>
      <c r="AI124" s="116" t="s">
        <v>732</v>
      </c>
      <c r="AJ124" t="s">
        <v>444</v>
      </c>
    </row>
    <row r="125" spans="7:36" x14ac:dyDescent="0.25">
      <c r="G125" s="119" t="s">
        <v>733</v>
      </c>
      <c r="H125" t="s">
        <v>734</v>
      </c>
      <c r="AI125" s="116" t="s">
        <v>735</v>
      </c>
      <c r="AJ125" t="s">
        <v>449</v>
      </c>
    </row>
    <row r="126" spans="7:36" x14ac:dyDescent="0.25">
      <c r="G126" s="119" t="s">
        <v>736</v>
      </c>
      <c r="H126" t="s">
        <v>737</v>
      </c>
      <c r="AI126" s="116" t="s">
        <v>738</v>
      </c>
      <c r="AJ126" t="s">
        <v>454</v>
      </c>
    </row>
    <row r="127" spans="7:36" x14ac:dyDescent="0.25">
      <c r="G127" s="119" t="s">
        <v>739</v>
      </c>
      <c r="H127" t="s">
        <v>740</v>
      </c>
      <c r="AI127" s="116" t="s">
        <v>741</v>
      </c>
      <c r="AJ127" t="s">
        <v>218</v>
      </c>
    </row>
    <row r="128" spans="7:36" x14ac:dyDescent="0.25">
      <c r="G128" s="119" t="s">
        <v>742</v>
      </c>
      <c r="H128" t="s">
        <v>743</v>
      </c>
      <c r="AI128" s="116" t="s">
        <v>744</v>
      </c>
      <c r="AJ128" t="s">
        <v>312</v>
      </c>
    </row>
    <row r="129" spans="7:36" x14ac:dyDescent="0.25">
      <c r="G129" s="119" t="s">
        <v>745</v>
      </c>
      <c r="H129" t="s">
        <v>466</v>
      </c>
      <c r="AI129" s="116" t="s">
        <v>746</v>
      </c>
      <c r="AJ129" t="s">
        <v>747</v>
      </c>
    </row>
    <row r="130" spans="7:36" x14ac:dyDescent="0.25">
      <c r="G130" s="119" t="s">
        <v>748</v>
      </c>
      <c r="H130" t="s">
        <v>749</v>
      </c>
      <c r="AI130" s="116" t="s">
        <v>750</v>
      </c>
      <c r="AJ130" t="s">
        <v>290</v>
      </c>
    </row>
    <row r="131" spans="7:36" x14ac:dyDescent="0.25">
      <c r="G131" s="119" t="s">
        <v>751</v>
      </c>
      <c r="H131" t="s">
        <v>752</v>
      </c>
      <c r="AI131" s="116" t="s">
        <v>753</v>
      </c>
      <c r="AJ131" t="s">
        <v>754</v>
      </c>
    </row>
    <row r="132" spans="7:36" x14ac:dyDescent="0.25">
      <c r="G132" s="119" t="s">
        <v>755</v>
      </c>
      <c r="H132" t="s">
        <v>756</v>
      </c>
      <c r="AI132" s="116" t="s">
        <v>757</v>
      </c>
      <c r="AJ132" t="s">
        <v>395</v>
      </c>
    </row>
    <row r="133" spans="7:36" x14ac:dyDescent="0.25">
      <c r="G133" s="119" t="s">
        <v>758</v>
      </c>
      <c r="H133" t="s">
        <v>759</v>
      </c>
      <c r="AI133" s="116" t="s">
        <v>760</v>
      </c>
      <c r="AJ133" t="s">
        <v>761</v>
      </c>
    </row>
    <row r="134" spans="7:36" x14ac:dyDescent="0.25">
      <c r="G134" s="119" t="s">
        <v>762</v>
      </c>
      <c r="H134" t="s">
        <v>763</v>
      </c>
      <c r="AI134" s="116" t="s">
        <v>764</v>
      </c>
      <c r="AJ134" t="s">
        <v>146</v>
      </c>
    </row>
    <row r="135" spans="7:36" x14ac:dyDescent="0.25">
      <c r="G135" s="119" t="s">
        <v>765</v>
      </c>
      <c r="H135" t="s">
        <v>766</v>
      </c>
      <c r="AI135" s="116" t="s">
        <v>767</v>
      </c>
      <c r="AJ135" t="s">
        <v>768</v>
      </c>
    </row>
    <row r="136" spans="7:36" x14ac:dyDescent="0.25">
      <c r="G136" s="119" t="s">
        <v>769</v>
      </c>
      <c r="H136" t="s">
        <v>770</v>
      </c>
      <c r="AI136" s="116" t="s">
        <v>771</v>
      </c>
      <c r="AJ136" t="s">
        <v>201</v>
      </c>
    </row>
    <row r="137" spans="7:36" x14ac:dyDescent="0.25">
      <c r="G137" s="119" t="s">
        <v>772</v>
      </c>
      <c r="H137" t="s">
        <v>773</v>
      </c>
      <c r="AI137" s="116" t="s">
        <v>774</v>
      </c>
      <c r="AJ137" t="s">
        <v>463</v>
      </c>
    </row>
    <row r="138" spans="7:36" x14ac:dyDescent="0.25">
      <c r="G138" s="119" t="s">
        <v>775</v>
      </c>
      <c r="H138" t="s">
        <v>776</v>
      </c>
      <c r="AI138" s="116" t="s">
        <v>777</v>
      </c>
      <c r="AJ138" t="s">
        <v>218</v>
      </c>
    </row>
    <row r="139" spans="7:36" x14ac:dyDescent="0.25">
      <c r="G139" s="119" t="s">
        <v>778</v>
      </c>
      <c r="H139" t="s">
        <v>779</v>
      </c>
      <c r="AI139" s="116" t="s">
        <v>341</v>
      </c>
      <c r="AJ139" t="s">
        <v>312</v>
      </c>
    </row>
    <row r="140" spans="7:36" x14ac:dyDescent="0.25">
      <c r="G140" s="119" t="s">
        <v>780</v>
      </c>
      <c r="H140" t="s">
        <v>781</v>
      </c>
      <c r="AI140" s="116" t="s">
        <v>782</v>
      </c>
      <c r="AJ140" t="s">
        <v>783</v>
      </c>
    </row>
    <row r="141" spans="7:36" x14ac:dyDescent="0.25">
      <c r="G141" s="119" t="s">
        <v>784</v>
      </c>
      <c r="H141" t="s">
        <v>476</v>
      </c>
      <c r="AI141" s="116" t="s">
        <v>785</v>
      </c>
      <c r="AJ141" t="s">
        <v>619</v>
      </c>
    </row>
    <row r="142" spans="7:36" x14ac:dyDescent="0.25">
      <c r="G142" s="119" t="s">
        <v>786</v>
      </c>
      <c r="H142" t="s">
        <v>787</v>
      </c>
      <c r="AI142" s="116" t="s">
        <v>788</v>
      </c>
      <c r="AJ142" t="s">
        <v>326</v>
      </c>
    </row>
    <row r="143" spans="7:36" x14ac:dyDescent="0.25">
      <c r="G143" s="119" t="s">
        <v>789</v>
      </c>
      <c r="H143" t="s">
        <v>790</v>
      </c>
      <c r="AI143" s="116" t="s">
        <v>791</v>
      </c>
      <c r="AJ143" t="s">
        <v>685</v>
      </c>
    </row>
    <row r="144" spans="7:36" x14ac:dyDescent="0.25">
      <c r="G144" s="119" t="s">
        <v>792</v>
      </c>
      <c r="H144" t="s">
        <v>793</v>
      </c>
      <c r="AI144" s="116" t="s">
        <v>794</v>
      </c>
      <c r="AJ144" t="s">
        <v>384</v>
      </c>
    </row>
    <row r="145" spans="7:36" x14ac:dyDescent="0.25">
      <c r="G145" s="119" t="s">
        <v>795</v>
      </c>
      <c r="H145" t="s">
        <v>796</v>
      </c>
      <c r="AI145" s="116" t="s">
        <v>797</v>
      </c>
      <c r="AJ145" t="s">
        <v>798</v>
      </c>
    </row>
    <row r="146" spans="7:36" x14ac:dyDescent="0.25">
      <c r="G146" s="119" t="s">
        <v>799</v>
      </c>
      <c r="H146" t="s">
        <v>530</v>
      </c>
      <c r="AI146" s="116" t="s">
        <v>800</v>
      </c>
      <c r="AJ146" t="s">
        <v>201</v>
      </c>
    </row>
    <row r="147" spans="7:36" x14ac:dyDescent="0.25">
      <c r="G147" s="119" t="s">
        <v>801</v>
      </c>
      <c r="H147" t="s">
        <v>802</v>
      </c>
      <c r="AI147" s="116" t="s">
        <v>803</v>
      </c>
      <c r="AJ147" t="s">
        <v>440</v>
      </c>
    </row>
    <row r="148" spans="7:36" x14ac:dyDescent="0.25">
      <c r="G148" s="119" t="s">
        <v>804</v>
      </c>
      <c r="H148" t="s">
        <v>486</v>
      </c>
      <c r="AI148" s="116" t="s">
        <v>805</v>
      </c>
      <c r="AJ148" t="s">
        <v>218</v>
      </c>
    </row>
    <row r="149" spans="7:36" x14ac:dyDescent="0.25">
      <c r="G149" s="119" t="s">
        <v>806</v>
      </c>
      <c r="H149" t="s">
        <v>807</v>
      </c>
      <c r="AI149" s="116" t="s">
        <v>808</v>
      </c>
      <c r="AJ149" t="s">
        <v>146</v>
      </c>
    </row>
    <row r="150" spans="7:36" x14ac:dyDescent="0.25">
      <c r="G150" s="119" t="s">
        <v>809</v>
      </c>
      <c r="H150" t="s">
        <v>810</v>
      </c>
      <c r="AI150" s="116" t="s">
        <v>811</v>
      </c>
      <c r="AJ150" t="s">
        <v>812</v>
      </c>
    </row>
    <row r="151" spans="7:36" x14ac:dyDescent="0.25">
      <c r="G151" s="119" t="s">
        <v>813</v>
      </c>
      <c r="H151" t="s">
        <v>814</v>
      </c>
      <c r="AI151" s="116" t="s">
        <v>815</v>
      </c>
      <c r="AJ151" t="s">
        <v>816</v>
      </c>
    </row>
    <row r="152" spans="7:36" x14ac:dyDescent="0.25">
      <c r="G152" s="119" t="s">
        <v>817</v>
      </c>
      <c r="H152" t="s">
        <v>818</v>
      </c>
      <c r="AI152" s="116" t="s">
        <v>819</v>
      </c>
      <c r="AJ152" t="s">
        <v>257</v>
      </c>
    </row>
    <row r="153" spans="7:36" x14ac:dyDescent="0.25">
      <c r="G153" s="119" t="s">
        <v>820</v>
      </c>
      <c r="H153" t="s">
        <v>821</v>
      </c>
      <c r="AI153" s="116" t="s">
        <v>822</v>
      </c>
      <c r="AJ153" t="s">
        <v>823</v>
      </c>
    </row>
    <row r="154" spans="7:36" x14ac:dyDescent="0.25">
      <c r="G154" s="119" t="s">
        <v>824</v>
      </c>
      <c r="H154" t="s">
        <v>825</v>
      </c>
      <c r="AI154" s="116" t="s">
        <v>826</v>
      </c>
      <c r="AJ154" t="s">
        <v>218</v>
      </c>
    </row>
    <row r="155" spans="7:36" x14ac:dyDescent="0.25">
      <c r="G155" s="119" t="s">
        <v>827</v>
      </c>
      <c r="H155" t="s">
        <v>828</v>
      </c>
      <c r="AI155" s="116" t="s">
        <v>829</v>
      </c>
      <c r="AJ155" t="s">
        <v>218</v>
      </c>
    </row>
    <row r="156" spans="7:36" x14ac:dyDescent="0.25">
      <c r="G156" s="119" t="s">
        <v>830</v>
      </c>
      <c r="H156" t="s">
        <v>831</v>
      </c>
      <c r="AI156" s="116" t="s">
        <v>832</v>
      </c>
      <c r="AJ156" t="s">
        <v>290</v>
      </c>
    </row>
    <row r="157" spans="7:36" x14ac:dyDescent="0.25">
      <c r="G157" s="119" t="s">
        <v>833</v>
      </c>
      <c r="H157" t="s">
        <v>834</v>
      </c>
      <c r="AI157" s="116" t="s">
        <v>835</v>
      </c>
      <c r="AJ157" t="s">
        <v>836</v>
      </c>
    </row>
    <row r="158" spans="7:36" x14ac:dyDescent="0.25">
      <c r="G158" s="119" t="s">
        <v>837</v>
      </c>
      <c r="H158" t="s">
        <v>310</v>
      </c>
      <c r="AI158" s="116" t="s">
        <v>838</v>
      </c>
      <c r="AJ158" t="s">
        <v>390</v>
      </c>
    </row>
    <row r="159" spans="7:36" x14ac:dyDescent="0.25">
      <c r="G159" s="119" t="s">
        <v>839</v>
      </c>
      <c r="H159" t="s">
        <v>560</v>
      </c>
      <c r="AI159" s="116" t="s">
        <v>840</v>
      </c>
      <c r="AJ159" t="s">
        <v>687</v>
      </c>
    </row>
    <row r="160" spans="7:36" x14ac:dyDescent="0.25">
      <c r="G160" s="119" t="s">
        <v>841</v>
      </c>
      <c r="H160" t="s">
        <v>564</v>
      </c>
      <c r="AI160" s="116" t="s">
        <v>842</v>
      </c>
      <c r="AJ160" t="s">
        <v>290</v>
      </c>
    </row>
    <row r="161" spans="7:36" x14ac:dyDescent="0.25">
      <c r="G161" s="119" t="s">
        <v>843</v>
      </c>
      <c r="H161" t="s">
        <v>568</v>
      </c>
      <c r="AI161" s="116" t="s">
        <v>844</v>
      </c>
      <c r="AJ161" t="s">
        <v>845</v>
      </c>
    </row>
    <row r="162" spans="7:36" x14ac:dyDescent="0.25">
      <c r="G162" s="119" t="s">
        <v>846</v>
      </c>
      <c r="H162" t="s">
        <v>574</v>
      </c>
      <c r="AI162" s="116" t="s">
        <v>847</v>
      </c>
      <c r="AJ162" t="s">
        <v>218</v>
      </c>
    </row>
    <row r="163" spans="7:36" x14ac:dyDescent="0.25">
      <c r="G163" s="119" t="s">
        <v>848</v>
      </c>
      <c r="H163" t="s">
        <v>849</v>
      </c>
      <c r="AI163" s="116" t="s">
        <v>850</v>
      </c>
      <c r="AJ163" t="s">
        <v>146</v>
      </c>
    </row>
    <row r="164" spans="7:36" x14ac:dyDescent="0.25">
      <c r="G164" s="119" t="s">
        <v>851</v>
      </c>
      <c r="H164" t="s">
        <v>852</v>
      </c>
      <c r="AI164" s="116" t="s">
        <v>853</v>
      </c>
      <c r="AJ164" t="s">
        <v>162</v>
      </c>
    </row>
    <row r="165" spans="7:36" x14ac:dyDescent="0.25">
      <c r="G165" s="119" t="s">
        <v>854</v>
      </c>
      <c r="H165" t="s">
        <v>855</v>
      </c>
      <c r="AI165" s="116" t="s">
        <v>856</v>
      </c>
      <c r="AJ165" t="s">
        <v>203</v>
      </c>
    </row>
    <row r="166" spans="7:36" x14ac:dyDescent="0.25">
      <c r="G166" s="119" t="s">
        <v>857</v>
      </c>
      <c r="H166" t="s">
        <v>495</v>
      </c>
      <c r="AI166" s="116" t="s">
        <v>858</v>
      </c>
      <c r="AJ166" t="s">
        <v>859</v>
      </c>
    </row>
    <row r="167" spans="7:36" x14ac:dyDescent="0.25">
      <c r="G167" s="119" t="s">
        <v>860</v>
      </c>
      <c r="H167" t="s">
        <v>861</v>
      </c>
      <c r="AI167" s="116" t="s">
        <v>862</v>
      </c>
      <c r="AJ167" t="s">
        <v>334</v>
      </c>
    </row>
    <row r="168" spans="7:36" x14ac:dyDescent="0.25">
      <c r="G168" s="119" t="s">
        <v>863</v>
      </c>
      <c r="H168" t="s">
        <v>864</v>
      </c>
      <c r="AI168" s="116" t="s">
        <v>865</v>
      </c>
      <c r="AJ168" t="s">
        <v>273</v>
      </c>
    </row>
    <row r="169" spans="7:36" x14ac:dyDescent="0.25">
      <c r="G169" s="119" t="s">
        <v>866</v>
      </c>
      <c r="H169" t="s">
        <v>867</v>
      </c>
      <c r="AI169" s="116" t="s">
        <v>868</v>
      </c>
      <c r="AJ169" t="s">
        <v>869</v>
      </c>
    </row>
    <row r="170" spans="7:36" x14ac:dyDescent="0.25">
      <c r="G170" s="119" t="s">
        <v>870</v>
      </c>
      <c r="H170" t="s">
        <v>537</v>
      </c>
      <c r="AI170" s="116" t="s">
        <v>871</v>
      </c>
      <c r="AJ170" t="s">
        <v>285</v>
      </c>
    </row>
    <row r="171" spans="7:36" x14ac:dyDescent="0.25">
      <c r="G171" s="119" t="s">
        <v>872</v>
      </c>
      <c r="H171" t="s">
        <v>873</v>
      </c>
      <c r="AI171" s="116" t="s">
        <v>874</v>
      </c>
      <c r="AJ171" t="s">
        <v>218</v>
      </c>
    </row>
    <row r="172" spans="7:36" x14ac:dyDescent="0.25">
      <c r="G172" s="119" t="s">
        <v>875</v>
      </c>
      <c r="H172" t="s">
        <v>876</v>
      </c>
      <c r="AI172" s="116" t="s">
        <v>877</v>
      </c>
      <c r="AJ172" t="s">
        <v>312</v>
      </c>
    </row>
    <row r="173" spans="7:36" x14ac:dyDescent="0.25">
      <c r="G173" s="119" t="s">
        <v>878</v>
      </c>
      <c r="H173" t="s">
        <v>879</v>
      </c>
      <c r="AI173" s="116" t="s">
        <v>880</v>
      </c>
      <c r="AJ173" t="s">
        <v>588</v>
      </c>
    </row>
    <row r="174" spans="7:36" x14ac:dyDescent="0.25">
      <c r="G174" s="119" t="s">
        <v>881</v>
      </c>
      <c r="H174" t="s">
        <v>798</v>
      </c>
      <c r="AI174" s="116" t="s">
        <v>882</v>
      </c>
      <c r="AJ174" t="s">
        <v>622</v>
      </c>
    </row>
    <row r="175" spans="7:36" x14ac:dyDescent="0.25">
      <c r="G175" s="119" t="s">
        <v>883</v>
      </c>
      <c r="H175" t="s">
        <v>884</v>
      </c>
      <c r="AI175" s="116" t="s">
        <v>885</v>
      </c>
      <c r="AJ175" t="s">
        <v>356</v>
      </c>
    </row>
    <row r="176" spans="7:36" x14ac:dyDescent="0.25">
      <c r="G176" s="119" t="s">
        <v>886</v>
      </c>
      <c r="H176" t="s">
        <v>887</v>
      </c>
      <c r="AI176" s="116" t="s">
        <v>888</v>
      </c>
      <c r="AJ176" t="s">
        <v>889</v>
      </c>
    </row>
    <row r="177" spans="7:36" x14ac:dyDescent="0.25">
      <c r="G177" s="119" t="s">
        <v>890</v>
      </c>
      <c r="H177" t="s">
        <v>501</v>
      </c>
      <c r="AI177" s="116" t="s">
        <v>891</v>
      </c>
      <c r="AJ177" t="s">
        <v>802</v>
      </c>
    </row>
    <row r="178" spans="7:36" x14ac:dyDescent="0.25">
      <c r="G178" s="119" t="s">
        <v>892</v>
      </c>
      <c r="H178" t="s">
        <v>893</v>
      </c>
      <c r="AI178" s="116" t="s">
        <v>894</v>
      </c>
      <c r="AJ178" t="s">
        <v>384</v>
      </c>
    </row>
    <row r="179" spans="7:36" x14ac:dyDescent="0.25">
      <c r="G179" s="119" t="s">
        <v>895</v>
      </c>
      <c r="H179" t="s">
        <v>896</v>
      </c>
      <c r="AI179" s="116" t="s">
        <v>897</v>
      </c>
      <c r="AJ179" t="s">
        <v>861</v>
      </c>
    </row>
    <row r="180" spans="7:36" x14ac:dyDescent="0.25">
      <c r="G180" s="119" t="s">
        <v>898</v>
      </c>
      <c r="H180" t="s">
        <v>899</v>
      </c>
      <c r="AI180" s="116" t="s">
        <v>900</v>
      </c>
      <c r="AJ180" t="s">
        <v>395</v>
      </c>
    </row>
    <row r="181" spans="7:36" x14ac:dyDescent="0.25">
      <c r="G181" s="119" t="s">
        <v>901</v>
      </c>
      <c r="H181" t="s">
        <v>902</v>
      </c>
      <c r="AI181" s="116" t="s">
        <v>903</v>
      </c>
      <c r="AJ181" t="s">
        <v>904</v>
      </c>
    </row>
    <row r="182" spans="7:36" x14ac:dyDescent="0.25">
      <c r="G182" s="119" t="s">
        <v>905</v>
      </c>
      <c r="H182" t="s">
        <v>906</v>
      </c>
      <c r="AI182" s="116" t="s">
        <v>907</v>
      </c>
      <c r="AJ182" t="s">
        <v>146</v>
      </c>
    </row>
    <row r="183" spans="7:36" x14ac:dyDescent="0.25">
      <c r="G183" s="119" t="s">
        <v>908</v>
      </c>
      <c r="H183" t="s">
        <v>909</v>
      </c>
      <c r="AI183" s="116" t="s">
        <v>910</v>
      </c>
      <c r="AJ183" t="s">
        <v>328</v>
      </c>
    </row>
    <row r="184" spans="7:36" x14ac:dyDescent="0.25">
      <c r="G184" s="119" t="s">
        <v>911</v>
      </c>
      <c r="H184" t="s">
        <v>912</v>
      </c>
      <c r="AI184" s="116" t="s">
        <v>913</v>
      </c>
      <c r="AJ184" t="s">
        <v>362</v>
      </c>
    </row>
    <row r="185" spans="7:36" x14ac:dyDescent="0.25">
      <c r="G185" s="119" t="s">
        <v>914</v>
      </c>
      <c r="H185" t="s">
        <v>915</v>
      </c>
      <c r="AI185" s="116" t="s">
        <v>916</v>
      </c>
      <c r="AJ185" t="s">
        <v>917</v>
      </c>
    </row>
    <row r="186" spans="7:36" x14ac:dyDescent="0.25">
      <c r="G186" s="119" t="s">
        <v>918</v>
      </c>
      <c r="H186" t="s">
        <v>761</v>
      </c>
      <c r="AI186" s="116" t="s">
        <v>919</v>
      </c>
      <c r="AJ186" t="s">
        <v>920</v>
      </c>
    </row>
    <row r="187" spans="7:36" x14ac:dyDescent="0.25">
      <c r="G187" s="119" t="s">
        <v>921</v>
      </c>
      <c r="H187" t="s">
        <v>723</v>
      </c>
      <c r="AI187" s="116" t="s">
        <v>922</v>
      </c>
      <c r="AJ187" t="s">
        <v>218</v>
      </c>
    </row>
    <row r="188" spans="7:36" x14ac:dyDescent="0.25">
      <c r="G188" s="119" t="s">
        <v>923</v>
      </c>
      <c r="H188" t="s">
        <v>924</v>
      </c>
      <c r="AI188" s="116" t="s">
        <v>925</v>
      </c>
      <c r="AJ188" t="s">
        <v>312</v>
      </c>
    </row>
    <row r="189" spans="7:36" x14ac:dyDescent="0.25">
      <c r="G189" s="119" t="s">
        <v>926</v>
      </c>
      <c r="H189" t="s">
        <v>927</v>
      </c>
      <c r="AI189" s="116" t="s">
        <v>928</v>
      </c>
      <c r="AJ189" t="s">
        <v>246</v>
      </c>
    </row>
    <row r="190" spans="7:36" x14ac:dyDescent="0.25">
      <c r="G190" s="119" t="s">
        <v>929</v>
      </c>
      <c r="H190" t="s">
        <v>930</v>
      </c>
      <c r="AI190" s="116" t="s">
        <v>931</v>
      </c>
      <c r="AJ190" t="s">
        <v>932</v>
      </c>
    </row>
    <row r="191" spans="7:36" x14ac:dyDescent="0.25">
      <c r="AI191" s="116" t="s">
        <v>933</v>
      </c>
      <c r="AJ191" t="s">
        <v>356</v>
      </c>
    </row>
    <row r="192" spans="7:36" x14ac:dyDescent="0.25">
      <c r="AI192" s="116" t="s">
        <v>934</v>
      </c>
      <c r="AJ192" t="s">
        <v>935</v>
      </c>
    </row>
    <row r="193" spans="35:36" x14ac:dyDescent="0.25">
      <c r="AI193" s="116" t="s">
        <v>936</v>
      </c>
      <c r="AJ193" t="s">
        <v>770</v>
      </c>
    </row>
    <row r="194" spans="35:36" x14ac:dyDescent="0.25">
      <c r="AI194" s="116" t="s">
        <v>937</v>
      </c>
      <c r="AJ194" t="s">
        <v>938</v>
      </c>
    </row>
    <row r="195" spans="35:36" x14ac:dyDescent="0.25">
      <c r="AI195" s="116" t="s">
        <v>939</v>
      </c>
      <c r="AJ195" t="s">
        <v>146</v>
      </c>
    </row>
    <row r="196" spans="35:36" x14ac:dyDescent="0.25">
      <c r="AI196" s="116" t="s">
        <v>940</v>
      </c>
      <c r="AJ196" t="s">
        <v>941</v>
      </c>
    </row>
    <row r="197" spans="35:36" x14ac:dyDescent="0.25">
      <c r="AI197" s="116" t="s">
        <v>942</v>
      </c>
      <c r="AJ197" t="s">
        <v>307</v>
      </c>
    </row>
    <row r="198" spans="35:36" x14ac:dyDescent="0.25">
      <c r="AI198" s="116" t="s">
        <v>943</v>
      </c>
      <c r="AJ198" t="s">
        <v>201</v>
      </c>
    </row>
    <row r="199" spans="35:36" x14ac:dyDescent="0.25">
      <c r="AI199" s="116" t="s">
        <v>944</v>
      </c>
      <c r="AJ199" t="s">
        <v>473</v>
      </c>
    </row>
    <row r="200" spans="35:36" x14ac:dyDescent="0.25">
      <c r="AI200" s="116" t="s">
        <v>945</v>
      </c>
      <c r="AJ200" t="s">
        <v>553</v>
      </c>
    </row>
    <row r="201" spans="35:36" x14ac:dyDescent="0.25">
      <c r="AI201" s="116" t="s">
        <v>946</v>
      </c>
      <c r="AJ201" t="s">
        <v>312</v>
      </c>
    </row>
    <row r="202" spans="35:36" x14ac:dyDescent="0.25">
      <c r="AI202" s="116" t="s">
        <v>947</v>
      </c>
      <c r="AJ202" t="s">
        <v>579</v>
      </c>
    </row>
    <row r="203" spans="35:36" x14ac:dyDescent="0.25">
      <c r="AI203" s="116" t="s">
        <v>948</v>
      </c>
      <c r="AJ203" t="s">
        <v>949</v>
      </c>
    </row>
    <row r="204" spans="35:36" x14ac:dyDescent="0.25">
      <c r="AI204" s="116" t="s">
        <v>950</v>
      </c>
      <c r="AJ204" t="s">
        <v>390</v>
      </c>
    </row>
    <row r="205" spans="35:36" x14ac:dyDescent="0.25">
      <c r="AI205" s="116" t="s">
        <v>951</v>
      </c>
      <c r="AJ205" t="s">
        <v>893</v>
      </c>
    </row>
    <row r="206" spans="35:36" x14ac:dyDescent="0.25">
      <c r="AI206" s="116" t="s">
        <v>952</v>
      </c>
      <c r="AJ206" t="s">
        <v>896</v>
      </c>
    </row>
    <row r="207" spans="35:36" x14ac:dyDescent="0.25">
      <c r="AI207" s="116" t="s">
        <v>953</v>
      </c>
      <c r="AJ207" t="s">
        <v>899</v>
      </c>
    </row>
    <row r="208" spans="35:36" x14ac:dyDescent="0.25">
      <c r="AI208" s="116" t="s">
        <v>954</v>
      </c>
      <c r="AJ208" t="s">
        <v>902</v>
      </c>
    </row>
    <row r="209" spans="35:36" x14ac:dyDescent="0.25">
      <c r="AI209" s="116" t="s">
        <v>955</v>
      </c>
      <c r="AJ209" t="s">
        <v>906</v>
      </c>
    </row>
    <row r="210" spans="35:36" x14ac:dyDescent="0.25">
      <c r="AI210" s="116" t="s">
        <v>956</v>
      </c>
      <c r="AJ210" t="s">
        <v>909</v>
      </c>
    </row>
    <row r="211" spans="35:36" x14ac:dyDescent="0.25">
      <c r="AI211" s="116" t="s">
        <v>957</v>
      </c>
      <c r="AJ211" t="s">
        <v>958</v>
      </c>
    </row>
    <row r="212" spans="35:36" x14ac:dyDescent="0.25">
      <c r="AI212" s="116" t="s">
        <v>959</v>
      </c>
      <c r="AJ212" t="s">
        <v>146</v>
      </c>
    </row>
    <row r="213" spans="35:36" x14ac:dyDescent="0.25">
      <c r="AI213" s="116" t="s">
        <v>960</v>
      </c>
      <c r="AJ213" t="s">
        <v>346</v>
      </c>
    </row>
    <row r="214" spans="35:36" x14ac:dyDescent="0.25">
      <c r="AI214" s="116" t="s">
        <v>961</v>
      </c>
      <c r="AJ214" t="s">
        <v>218</v>
      </c>
    </row>
    <row r="215" spans="35:36" x14ac:dyDescent="0.25">
      <c r="AI215" s="116" t="s">
        <v>962</v>
      </c>
      <c r="AJ215" t="s">
        <v>146</v>
      </c>
    </row>
    <row r="216" spans="35:36" x14ac:dyDescent="0.25">
      <c r="AI216" s="116" t="s">
        <v>963</v>
      </c>
      <c r="AJ216" t="s">
        <v>964</v>
      </c>
    </row>
    <row r="217" spans="35:36" x14ac:dyDescent="0.25">
      <c r="AI217" s="116" t="s">
        <v>965</v>
      </c>
      <c r="AJ217" t="s">
        <v>257</v>
      </c>
    </row>
    <row r="218" spans="35:36" x14ac:dyDescent="0.25">
      <c r="AI218" s="116" t="s">
        <v>966</v>
      </c>
      <c r="AJ218" t="s">
        <v>967</v>
      </c>
    </row>
    <row r="219" spans="35:36" x14ac:dyDescent="0.25">
      <c r="AI219" s="116" t="s">
        <v>968</v>
      </c>
      <c r="AJ219" t="s">
        <v>218</v>
      </c>
    </row>
    <row r="220" spans="35:36" x14ac:dyDescent="0.25">
      <c r="AI220" s="116" t="s">
        <v>969</v>
      </c>
      <c r="AJ220" t="s">
        <v>390</v>
      </c>
    </row>
    <row r="221" spans="35:36" x14ac:dyDescent="0.25">
      <c r="AI221" s="116" t="s">
        <v>970</v>
      </c>
      <c r="AJ221" t="s">
        <v>971</v>
      </c>
    </row>
    <row r="222" spans="35:36" x14ac:dyDescent="0.25">
      <c r="AI222" s="116" t="s">
        <v>972</v>
      </c>
      <c r="AJ222" t="s">
        <v>973</v>
      </c>
    </row>
    <row r="223" spans="35:36" x14ac:dyDescent="0.25">
      <c r="AI223" s="116" t="s">
        <v>974</v>
      </c>
      <c r="AJ223" t="s">
        <v>975</v>
      </c>
    </row>
    <row r="224" spans="35:36" x14ac:dyDescent="0.25">
      <c r="AI224" s="116" t="s">
        <v>976</v>
      </c>
      <c r="AJ224" t="s">
        <v>553</v>
      </c>
    </row>
    <row r="225" spans="35:36" x14ac:dyDescent="0.25">
      <c r="AI225" s="116" t="s">
        <v>977</v>
      </c>
      <c r="AJ225" t="s">
        <v>312</v>
      </c>
    </row>
    <row r="226" spans="35:36" x14ac:dyDescent="0.25">
      <c r="AI226" s="116" t="s">
        <v>978</v>
      </c>
      <c r="AJ226" t="s">
        <v>603</v>
      </c>
    </row>
    <row r="227" spans="35:36" x14ac:dyDescent="0.25">
      <c r="AI227" s="116" t="s">
        <v>979</v>
      </c>
      <c r="AJ227" t="s">
        <v>326</v>
      </c>
    </row>
    <row r="228" spans="35:36" x14ac:dyDescent="0.25">
      <c r="AI228" s="116" t="s">
        <v>980</v>
      </c>
      <c r="AJ228" t="s">
        <v>670</v>
      </c>
    </row>
    <row r="229" spans="35:36" x14ac:dyDescent="0.25">
      <c r="AI229" s="116" t="s">
        <v>981</v>
      </c>
      <c r="AJ229" t="s">
        <v>356</v>
      </c>
    </row>
    <row r="230" spans="35:36" x14ac:dyDescent="0.25">
      <c r="AI230" s="116" t="s">
        <v>982</v>
      </c>
      <c r="AJ230" t="s">
        <v>743</v>
      </c>
    </row>
    <row r="231" spans="35:36" x14ac:dyDescent="0.25">
      <c r="AI231" s="116" t="s">
        <v>983</v>
      </c>
      <c r="AJ231" t="s">
        <v>752</v>
      </c>
    </row>
    <row r="232" spans="35:36" x14ac:dyDescent="0.25">
      <c r="AI232" s="116" t="s">
        <v>984</v>
      </c>
      <c r="AJ232" t="s">
        <v>146</v>
      </c>
    </row>
    <row r="233" spans="35:36" x14ac:dyDescent="0.25">
      <c r="AI233" s="116" t="s">
        <v>985</v>
      </c>
      <c r="AJ233" t="s">
        <v>352</v>
      </c>
    </row>
    <row r="234" spans="35:36" x14ac:dyDescent="0.25">
      <c r="AI234" s="116" t="s">
        <v>986</v>
      </c>
      <c r="AJ234" t="s">
        <v>553</v>
      </c>
    </row>
    <row r="235" spans="35:36" x14ac:dyDescent="0.25">
      <c r="AI235" s="116" t="s">
        <v>987</v>
      </c>
      <c r="AJ235" t="s">
        <v>384</v>
      </c>
    </row>
    <row r="236" spans="35:36" x14ac:dyDescent="0.25">
      <c r="AI236" s="116" t="s">
        <v>988</v>
      </c>
      <c r="AJ236" t="s">
        <v>989</v>
      </c>
    </row>
    <row r="237" spans="35:36" x14ac:dyDescent="0.25">
      <c r="AI237" s="116" t="s">
        <v>990</v>
      </c>
      <c r="AJ237" t="s">
        <v>876</v>
      </c>
    </row>
    <row r="238" spans="35:36" x14ac:dyDescent="0.25">
      <c r="AI238" s="116" t="s">
        <v>991</v>
      </c>
      <c r="AJ238" t="s">
        <v>146</v>
      </c>
    </row>
    <row r="239" spans="35:36" x14ac:dyDescent="0.25">
      <c r="AI239" s="116" t="s">
        <v>992</v>
      </c>
      <c r="AJ239" t="s">
        <v>993</v>
      </c>
    </row>
    <row r="240" spans="35:36" x14ac:dyDescent="0.25">
      <c r="AI240" s="116" t="s">
        <v>994</v>
      </c>
      <c r="AJ240" t="s">
        <v>218</v>
      </c>
    </row>
    <row r="241" spans="35:36" x14ac:dyDescent="0.25">
      <c r="AI241" s="116" t="s">
        <v>995</v>
      </c>
      <c r="AJ241" t="s">
        <v>218</v>
      </c>
    </row>
    <row r="242" spans="35:36" x14ac:dyDescent="0.25">
      <c r="AI242" s="116" t="s">
        <v>996</v>
      </c>
      <c r="AJ242" t="s">
        <v>326</v>
      </c>
    </row>
    <row r="243" spans="35:36" x14ac:dyDescent="0.25">
      <c r="AI243" s="116" t="s">
        <v>997</v>
      </c>
      <c r="AJ243" t="s">
        <v>696</v>
      </c>
    </row>
    <row r="244" spans="35:36" x14ac:dyDescent="0.25">
      <c r="AI244" s="116" t="s">
        <v>998</v>
      </c>
      <c r="AJ244" t="s">
        <v>218</v>
      </c>
    </row>
    <row r="245" spans="35:36" x14ac:dyDescent="0.25">
      <c r="AI245" s="116" t="s">
        <v>999</v>
      </c>
      <c r="AJ245" t="s">
        <v>312</v>
      </c>
    </row>
    <row r="246" spans="35:36" x14ac:dyDescent="0.25">
      <c r="AI246" s="116" t="s">
        <v>1000</v>
      </c>
      <c r="AJ246" t="s">
        <v>1001</v>
      </c>
    </row>
    <row r="247" spans="35:36" x14ac:dyDescent="0.25">
      <c r="AI247" s="116" t="s">
        <v>1002</v>
      </c>
      <c r="AJ247" t="s">
        <v>290</v>
      </c>
    </row>
    <row r="248" spans="35:36" x14ac:dyDescent="0.25">
      <c r="AI248" s="116" t="s">
        <v>1003</v>
      </c>
      <c r="AJ248" t="s">
        <v>818</v>
      </c>
    </row>
    <row r="249" spans="35:36" x14ac:dyDescent="0.25">
      <c r="AI249" s="116" t="s">
        <v>1004</v>
      </c>
      <c r="AJ249" t="s">
        <v>409</v>
      </c>
    </row>
    <row r="250" spans="35:36" x14ac:dyDescent="0.25">
      <c r="AI250" s="116" t="s">
        <v>1005</v>
      </c>
      <c r="AJ250" t="s">
        <v>146</v>
      </c>
    </row>
    <row r="251" spans="35:36" x14ac:dyDescent="0.25">
      <c r="AI251" s="116" t="s">
        <v>1006</v>
      </c>
      <c r="AJ251" t="s">
        <v>404</v>
      </c>
    </row>
    <row r="252" spans="35:36" x14ac:dyDescent="0.25">
      <c r="AI252" s="116" t="s">
        <v>1007</v>
      </c>
      <c r="AJ252" t="s">
        <v>218</v>
      </c>
    </row>
    <row r="253" spans="35:36" x14ac:dyDescent="0.25">
      <c r="AI253" s="116" t="s">
        <v>1008</v>
      </c>
      <c r="AJ253" t="s">
        <v>326</v>
      </c>
    </row>
    <row r="254" spans="35:36" x14ac:dyDescent="0.25">
      <c r="AI254" s="116" t="s">
        <v>1009</v>
      </c>
      <c r="AJ254" t="s">
        <v>692</v>
      </c>
    </row>
    <row r="255" spans="35:36" x14ac:dyDescent="0.25">
      <c r="AI255" s="116" t="s">
        <v>1010</v>
      </c>
      <c r="AJ255" t="s">
        <v>218</v>
      </c>
    </row>
    <row r="256" spans="35:36" x14ac:dyDescent="0.25">
      <c r="AI256" s="116" t="s">
        <v>1011</v>
      </c>
      <c r="AJ256" t="s">
        <v>312</v>
      </c>
    </row>
    <row r="257" spans="35:36" x14ac:dyDescent="0.25">
      <c r="AI257" s="116" t="s">
        <v>1012</v>
      </c>
      <c r="AJ257" t="s">
        <v>400</v>
      </c>
    </row>
    <row r="258" spans="35:36" x14ac:dyDescent="0.25">
      <c r="AI258" s="116" t="s">
        <v>1013</v>
      </c>
      <c r="AJ258" t="s">
        <v>246</v>
      </c>
    </row>
    <row r="259" spans="35:36" x14ac:dyDescent="0.25">
      <c r="AI259" s="116" t="s">
        <v>1014</v>
      </c>
      <c r="AJ259" t="s">
        <v>409</v>
      </c>
    </row>
    <row r="260" spans="35:36" x14ac:dyDescent="0.25">
      <c r="AI260" s="116" t="s">
        <v>1015</v>
      </c>
      <c r="AJ260" t="s">
        <v>218</v>
      </c>
    </row>
    <row r="261" spans="35:36" x14ac:dyDescent="0.25">
      <c r="AI261" s="116" t="s">
        <v>1016</v>
      </c>
      <c r="AJ261" t="s">
        <v>312</v>
      </c>
    </row>
    <row r="262" spans="35:36" x14ac:dyDescent="0.25">
      <c r="AI262" s="116" t="s">
        <v>1017</v>
      </c>
      <c r="AJ262" t="s">
        <v>246</v>
      </c>
    </row>
    <row r="263" spans="35:36" x14ac:dyDescent="0.25">
      <c r="AI263" s="116" t="s">
        <v>1018</v>
      </c>
      <c r="AJ263" t="s">
        <v>384</v>
      </c>
    </row>
    <row r="264" spans="35:36" x14ac:dyDescent="0.25">
      <c r="AI264" s="116" t="s">
        <v>1019</v>
      </c>
      <c r="AJ264" t="s">
        <v>879</v>
      </c>
    </row>
    <row r="265" spans="35:36" x14ac:dyDescent="0.25">
      <c r="AI265" s="116" t="s">
        <v>1020</v>
      </c>
      <c r="AJ265" t="s">
        <v>146</v>
      </c>
    </row>
    <row r="266" spans="35:36" x14ac:dyDescent="0.25">
      <c r="AI266" s="116" t="s">
        <v>1021</v>
      </c>
      <c r="AJ266" t="s">
        <v>148</v>
      </c>
    </row>
    <row r="267" spans="35:36" x14ac:dyDescent="0.25">
      <c r="AI267" s="116" t="s">
        <v>1022</v>
      </c>
      <c r="AJ267" t="s">
        <v>1023</v>
      </c>
    </row>
    <row r="268" spans="35:36" x14ac:dyDescent="0.25">
      <c r="AI268" s="116" t="s">
        <v>1024</v>
      </c>
      <c r="AJ268" t="s">
        <v>314</v>
      </c>
    </row>
    <row r="269" spans="35:36" x14ac:dyDescent="0.25">
      <c r="AI269" s="116" t="s">
        <v>1025</v>
      </c>
      <c r="AJ269" t="s">
        <v>218</v>
      </c>
    </row>
    <row r="270" spans="35:36" x14ac:dyDescent="0.25">
      <c r="AI270" s="116" t="s">
        <v>1026</v>
      </c>
      <c r="AJ270" t="s">
        <v>305</v>
      </c>
    </row>
    <row r="271" spans="35:36" x14ac:dyDescent="0.25">
      <c r="AI271" s="116" t="s">
        <v>1027</v>
      </c>
      <c r="AJ271" t="s">
        <v>570</v>
      </c>
    </row>
    <row r="272" spans="35:36" x14ac:dyDescent="0.25">
      <c r="AI272" s="116" t="s">
        <v>1028</v>
      </c>
      <c r="AJ272" t="s">
        <v>312</v>
      </c>
    </row>
    <row r="273" spans="35:36" x14ac:dyDescent="0.25">
      <c r="AI273" s="116" t="s">
        <v>1029</v>
      </c>
      <c r="AJ273" t="s">
        <v>400</v>
      </c>
    </row>
    <row r="274" spans="35:36" x14ac:dyDescent="0.25">
      <c r="AI274" s="116" t="s">
        <v>1030</v>
      </c>
      <c r="AJ274" t="s">
        <v>350</v>
      </c>
    </row>
    <row r="275" spans="35:36" x14ac:dyDescent="0.25">
      <c r="AI275" s="116" t="s">
        <v>1031</v>
      </c>
      <c r="AJ275" t="s">
        <v>356</v>
      </c>
    </row>
    <row r="276" spans="35:36" x14ac:dyDescent="0.25">
      <c r="AI276" s="116" t="s">
        <v>1032</v>
      </c>
      <c r="AJ276" t="s">
        <v>734</v>
      </c>
    </row>
    <row r="277" spans="35:36" x14ac:dyDescent="0.25">
      <c r="AI277" s="116" t="s">
        <v>1033</v>
      </c>
      <c r="AJ277" t="s">
        <v>759</v>
      </c>
    </row>
    <row r="278" spans="35:36" x14ac:dyDescent="0.25">
      <c r="AI278" s="116" t="s">
        <v>1034</v>
      </c>
      <c r="AJ278" t="s">
        <v>779</v>
      </c>
    </row>
    <row r="279" spans="35:36" x14ac:dyDescent="0.25">
      <c r="AI279" s="116" t="s">
        <v>1035</v>
      </c>
      <c r="AJ279" t="s">
        <v>793</v>
      </c>
    </row>
    <row r="280" spans="35:36" x14ac:dyDescent="0.25">
      <c r="AI280" s="116" t="s">
        <v>1036</v>
      </c>
      <c r="AJ280" t="s">
        <v>1037</v>
      </c>
    </row>
    <row r="281" spans="35:36" x14ac:dyDescent="0.25">
      <c r="AI281" s="116" t="s">
        <v>1038</v>
      </c>
      <c r="AJ281" t="s">
        <v>218</v>
      </c>
    </row>
    <row r="282" spans="35:36" x14ac:dyDescent="0.25">
      <c r="AI282" s="116" t="s">
        <v>1039</v>
      </c>
      <c r="AJ282" t="s">
        <v>312</v>
      </c>
    </row>
    <row r="283" spans="35:36" x14ac:dyDescent="0.25">
      <c r="AI283" s="116" t="s">
        <v>1040</v>
      </c>
      <c r="AJ283" t="s">
        <v>246</v>
      </c>
    </row>
    <row r="284" spans="35:36" x14ac:dyDescent="0.25">
      <c r="AI284" s="116" t="s">
        <v>1041</v>
      </c>
      <c r="AJ284" t="s">
        <v>606</v>
      </c>
    </row>
    <row r="285" spans="35:36" x14ac:dyDescent="0.25">
      <c r="AI285" s="116" t="s">
        <v>1042</v>
      </c>
      <c r="AJ285" t="s">
        <v>146</v>
      </c>
    </row>
    <row r="286" spans="35:36" x14ac:dyDescent="0.25">
      <c r="AI286" s="116" t="s">
        <v>1043</v>
      </c>
      <c r="AJ286" t="s">
        <v>1044</v>
      </c>
    </row>
    <row r="287" spans="35:36" x14ac:dyDescent="0.25">
      <c r="AI287" s="116" t="s">
        <v>1045</v>
      </c>
      <c r="AJ287" t="s">
        <v>1046</v>
      </c>
    </row>
    <row r="288" spans="35:36" x14ac:dyDescent="0.25">
      <c r="AI288" s="116" t="s">
        <v>1047</v>
      </c>
      <c r="AJ288" t="s">
        <v>520</v>
      </c>
    </row>
    <row r="289" spans="35:36" x14ac:dyDescent="0.25">
      <c r="AI289" s="116" t="s">
        <v>1048</v>
      </c>
      <c r="AJ289" t="s">
        <v>524</v>
      </c>
    </row>
    <row r="290" spans="35:36" x14ac:dyDescent="0.25">
      <c r="AI290" s="116" t="s">
        <v>1049</v>
      </c>
      <c r="AJ290" t="s">
        <v>218</v>
      </c>
    </row>
    <row r="291" spans="35:36" x14ac:dyDescent="0.25">
      <c r="AI291" s="116" t="s">
        <v>1050</v>
      </c>
      <c r="AJ291" t="s">
        <v>318</v>
      </c>
    </row>
    <row r="292" spans="35:36" x14ac:dyDescent="0.25">
      <c r="AI292" s="116" t="s">
        <v>1051</v>
      </c>
      <c r="AJ292" t="s">
        <v>1052</v>
      </c>
    </row>
    <row r="293" spans="35:36" x14ac:dyDescent="0.25">
      <c r="AI293" s="116" t="s">
        <v>1053</v>
      </c>
      <c r="AJ293" t="s">
        <v>1054</v>
      </c>
    </row>
    <row r="294" spans="35:36" x14ac:dyDescent="0.25">
      <c r="AI294" s="116" t="s">
        <v>1055</v>
      </c>
      <c r="AJ294" t="s">
        <v>653</v>
      </c>
    </row>
    <row r="295" spans="35:36" x14ac:dyDescent="0.25">
      <c r="AI295" s="116" t="s">
        <v>1056</v>
      </c>
      <c r="AJ295" t="s">
        <v>656</v>
      </c>
    </row>
    <row r="296" spans="35:36" x14ac:dyDescent="0.25">
      <c r="AI296" s="116" t="s">
        <v>1057</v>
      </c>
      <c r="AJ296" t="s">
        <v>659</v>
      </c>
    </row>
    <row r="297" spans="35:36" x14ac:dyDescent="0.25">
      <c r="AI297" s="116" t="s">
        <v>1058</v>
      </c>
      <c r="AJ297" t="s">
        <v>663</v>
      </c>
    </row>
    <row r="298" spans="35:36" x14ac:dyDescent="0.25">
      <c r="AI298" s="116" t="s">
        <v>1059</v>
      </c>
      <c r="AJ298" t="s">
        <v>667</v>
      </c>
    </row>
    <row r="299" spans="35:36" x14ac:dyDescent="0.25">
      <c r="AI299" s="116" t="s">
        <v>1060</v>
      </c>
      <c r="AJ299" t="s">
        <v>356</v>
      </c>
    </row>
    <row r="300" spans="35:36" x14ac:dyDescent="0.25">
      <c r="AI300" s="116" t="s">
        <v>1061</v>
      </c>
      <c r="AJ300" t="s">
        <v>1062</v>
      </c>
    </row>
    <row r="301" spans="35:36" x14ac:dyDescent="0.25">
      <c r="AI301" s="116" t="s">
        <v>1063</v>
      </c>
      <c r="AJ301" t="s">
        <v>763</v>
      </c>
    </row>
    <row r="302" spans="35:36" x14ac:dyDescent="0.25">
      <c r="AI302" s="116" t="s">
        <v>1064</v>
      </c>
      <c r="AJ302" t="s">
        <v>766</v>
      </c>
    </row>
    <row r="303" spans="35:36" x14ac:dyDescent="0.25">
      <c r="AI303" s="116" t="s">
        <v>1065</v>
      </c>
      <c r="AJ303" t="s">
        <v>384</v>
      </c>
    </row>
    <row r="304" spans="35:36" x14ac:dyDescent="0.25">
      <c r="AI304" s="116" t="s">
        <v>1066</v>
      </c>
      <c r="AJ304" t="s">
        <v>864</v>
      </c>
    </row>
    <row r="305" spans="35:36" x14ac:dyDescent="0.25">
      <c r="AI305" s="116" t="s">
        <v>1067</v>
      </c>
      <c r="AJ305" t="s">
        <v>146</v>
      </c>
    </row>
    <row r="306" spans="35:36" x14ac:dyDescent="0.25">
      <c r="AI306" s="116" t="s">
        <v>1068</v>
      </c>
      <c r="AJ306" t="s">
        <v>1069</v>
      </c>
    </row>
    <row r="307" spans="35:36" x14ac:dyDescent="0.25">
      <c r="AI307" s="116" t="s">
        <v>1070</v>
      </c>
      <c r="AJ307" t="s">
        <v>273</v>
      </c>
    </row>
    <row r="308" spans="35:36" x14ac:dyDescent="0.25">
      <c r="AI308" s="116" t="s">
        <v>1071</v>
      </c>
      <c r="AJ308" t="s">
        <v>528</v>
      </c>
    </row>
    <row r="309" spans="35:36" x14ac:dyDescent="0.25">
      <c r="AI309" s="116" t="s">
        <v>1072</v>
      </c>
      <c r="AJ309" t="s">
        <v>532</v>
      </c>
    </row>
    <row r="310" spans="35:36" x14ac:dyDescent="0.25">
      <c r="AI310" s="116" t="s">
        <v>1073</v>
      </c>
      <c r="AJ310" t="s">
        <v>539</v>
      </c>
    </row>
    <row r="311" spans="35:36" x14ac:dyDescent="0.25">
      <c r="AI311" s="116" t="s">
        <v>1074</v>
      </c>
      <c r="AJ311" t="s">
        <v>542</v>
      </c>
    </row>
    <row r="312" spans="35:36" x14ac:dyDescent="0.25">
      <c r="AI312" s="116" t="s">
        <v>1075</v>
      </c>
      <c r="AJ312" t="s">
        <v>545</v>
      </c>
    </row>
    <row r="313" spans="35:36" x14ac:dyDescent="0.25">
      <c r="AI313" s="116" t="s">
        <v>1076</v>
      </c>
      <c r="AJ313" t="s">
        <v>548</v>
      </c>
    </row>
    <row r="314" spans="35:36" x14ac:dyDescent="0.25">
      <c r="AI314" s="116" t="s">
        <v>1077</v>
      </c>
      <c r="AJ314" t="s">
        <v>1078</v>
      </c>
    </row>
    <row r="315" spans="35:36" x14ac:dyDescent="0.25">
      <c r="AI315" s="116" t="s">
        <v>1079</v>
      </c>
      <c r="AJ315" t="s">
        <v>279</v>
      </c>
    </row>
    <row r="316" spans="35:36" x14ac:dyDescent="0.25">
      <c r="AI316" s="116" t="s">
        <v>1080</v>
      </c>
      <c r="AJ316" t="s">
        <v>1081</v>
      </c>
    </row>
    <row r="317" spans="35:36" x14ac:dyDescent="0.25">
      <c r="AI317" s="116" t="s">
        <v>1082</v>
      </c>
      <c r="AJ317" t="s">
        <v>558</v>
      </c>
    </row>
    <row r="318" spans="35:36" x14ac:dyDescent="0.25">
      <c r="AI318" s="116" t="s">
        <v>1083</v>
      </c>
      <c r="AJ318" t="s">
        <v>218</v>
      </c>
    </row>
    <row r="319" spans="35:36" x14ac:dyDescent="0.25">
      <c r="AI319" s="116" t="s">
        <v>1084</v>
      </c>
      <c r="AJ319" t="s">
        <v>312</v>
      </c>
    </row>
    <row r="320" spans="35:36" x14ac:dyDescent="0.25">
      <c r="AI320" s="116" t="s">
        <v>1085</v>
      </c>
      <c r="AJ320" t="s">
        <v>246</v>
      </c>
    </row>
    <row r="321" spans="35:36" x14ac:dyDescent="0.25">
      <c r="AI321" s="116" t="s">
        <v>1086</v>
      </c>
      <c r="AJ321" t="s">
        <v>290</v>
      </c>
    </row>
    <row r="322" spans="35:36" x14ac:dyDescent="0.25">
      <c r="AI322" s="116" t="s">
        <v>1087</v>
      </c>
      <c r="AJ322" t="s">
        <v>807</v>
      </c>
    </row>
    <row r="323" spans="35:36" x14ac:dyDescent="0.25">
      <c r="AI323" s="116" t="s">
        <v>1088</v>
      </c>
      <c r="AJ323" t="s">
        <v>1089</v>
      </c>
    </row>
    <row r="324" spans="35:36" x14ac:dyDescent="0.25">
      <c r="AI324" s="116" t="s">
        <v>1090</v>
      </c>
      <c r="AJ324" t="s">
        <v>421</v>
      </c>
    </row>
    <row r="325" spans="35:36" x14ac:dyDescent="0.25">
      <c r="AI325" s="116" t="s">
        <v>1091</v>
      </c>
      <c r="AJ325" t="s">
        <v>218</v>
      </c>
    </row>
    <row r="326" spans="35:36" x14ac:dyDescent="0.25">
      <c r="AI326" s="116" t="s">
        <v>1092</v>
      </c>
      <c r="AJ326" t="s">
        <v>1093</v>
      </c>
    </row>
    <row r="327" spans="35:36" x14ac:dyDescent="0.25">
      <c r="AI327" s="116" t="s">
        <v>1094</v>
      </c>
      <c r="AJ327" t="s">
        <v>737</v>
      </c>
    </row>
    <row r="328" spans="35:36" x14ac:dyDescent="0.25">
      <c r="AI328" s="116" t="s">
        <v>1095</v>
      </c>
      <c r="AJ328" t="s">
        <v>182</v>
      </c>
    </row>
    <row r="329" spans="35:36" x14ac:dyDescent="0.25">
      <c r="AI329" s="116" t="s">
        <v>1096</v>
      </c>
      <c r="AJ329" t="s">
        <v>427</v>
      </c>
    </row>
    <row r="330" spans="35:36" x14ac:dyDescent="0.25">
      <c r="AI330" s="116" t="s">
        <v>1097</v>
      </c>
      <c r="AJ330" t="s">
        <v>218</v>
      </c>
    </row>
    <row r="331" spans="35:36" x14ac:dyDescent="0.25">
      <c r="AI331" s="116" t="s">
        <v>1098</v>
      </c>
      <c r="AJ331" t="s">
        <v>356</v>
      </c>
    </row>
    <row r="332" spans="35:36" x14ac:dyDescent="0.25">
      <c r="AI332" s="116" t="s">
        <v>1099</v>
      </c>
      <c r="AJ332" t="s">
        <v>1100</v>
      </c>
    </row>
    <row r="333" spans="35:36" x14ac:dyDescent="0.25">
      <c r="AI333" s="116" t="s">
        <v>1101</v>
      </c>
      <c r="AJ333" t="s">
        <v>395</v>
      </c>
    </row>
    <row r="334" spans="35:36" x14ac:dyDescent="0.25">
      <c r="AI334" s="116" t="s">
        <v>1102</v>
      </c>
      <c r="AJ334" t="s">
        <v>915</v>
      </c>
    </row>
    <row r="335" spans="35:36" x14ac:dyDescent="0.25">
      <c r="AI335" s="116" t="s">
        <v>1103</v>
      </c>
      <c r="AJ335" t="s">
        <v>218</v>
      </c>
    </row>
    <row r="336" spans="35:36" x14ac:dyDescent="0.25">
      <c r="AI336" s="116" t="s">
        <v>1104</v>
      </c>
      <c r="AJ336" t="s">
        <v>305</v>
      </c>
    </row>
    <row r="337" spans="35:36" x14ac:dyDescent="0.25">
      <c r="AI337" s="116" t="s">
        <v>1105</v>
      </c>
      <c r="AJ337" t="s">
        <v>562</v>
      </c>
    </row>
    <row r="338" spans="35:36" x14ac:dyDescent="0.25">
      <c r="AI338" s="116" t="s">
        <v>1106</v>
      </c>
      <c r="AJ338" t="s">
        <v>332</v>
      </c>
    </row>
    <row r="339" spans="35:36" x14ac:dyDescent="0.25">
      <c r="AI339" s="116" t="s">
        <v>1107</v>
      </c>
      <c r="AJ339" t="s">
        <v>710</v>
      </c>
    </row>
    <row r="340" spans="35:36" x14ac:dyDescent="0.25">
      <c r="AI340" s="116" t="s">
        <v>1108</v>
      </c>
      <c r="AJ340" t="s">
        <v>146</v>
      </c>
    </row>
    <row r="341" spans="35:36" x14ac:dyDescent="0.25">
      <c r="AI341" s="116" t="s">
        <v>1109</v>
      </c>
      <c r="AJ341" t="s">
        <v>1110</v>
      </c>
    </row>
    <row r="342" spans="35:36" x14ac:dyDescent="0.25">
      <c r="AI342" s="116" t="s">
        <v>1111</v>
      </c>
      <c r="AJ342" t="s">
        <v>248</v>
      </c>
    </row>
    <row r="343" spans="35:36" x14ac:dyDescent="0.25">
      <c r="AI343" s="116" t="s">
        <v>1112</v>
      </c>
      <c r="AJ343" t="s">
        <v>488</v>
      </c>
    </row>
    <row r="344" spans="35:36" x14ac:dyDescent="0.25">
      <c r="AI344" s="116" t="s">
        <v>1113</v>
      </c>
      <c r="AJ344" t="s">
        <v>492</v>
      </c>
    </row>
    <row r="345" spans="35:36" x14ac:dyDescent="0.25">
      <c r="AI345" s="116" t="s">
        <v>1114</v>
      </c>
      <c r="AJ345" t="s">
        <v>218</v>
      </c>
    </row>
    <row r="346" spans="35:36" x14ac:dyDescent="0.25">
      <c r="AI346" s="116" t="s">
        <v>1115</v>
      </c>
      <c r="AJ346" t="s">
        <v>305</v>
      </c>
    </row>
    <row r="347" spans="35:36" x14ac:dyDescent="0.25">
      <c r="AI347" s="116" t="s">
        <v>1116</v>
      </c>
      <c r="AJ347" t="s">
        <v>566</v>
      </c>
    </row>
    <row r="348" spans="35:36" x14ac:dyDescent="0.25">
      <c r="AI348" s="116" t="s">
        <v>1117</v>
      </c>
      <c r="AJ348" t="s">
        <v>312</v>
      </c>
    </row>
    <row r="349" spans="35:36" x14ac:dyDescent="0.25">
      <c r="AI349" s="116" t="s">
        <v>1118</v>
      </c>
      <c r="AJ349" t="s">
        <v>246</v>
      </c>
    </row>
    <row r="350" spans="35:36" x14ac:dyDescent="0.25">
      <c r="AI350" s="116" t="s">
        <v>1119</v>
      </c>
      <c r="AJ350" t="s">
        <v>332</v>
      </c>
    </row>
    <row r="351" spans="35:36" x14ac:dyDescent="0.25">
      <c r="AI351" s="116" t="s">
        <v>1120</v>
      </c>
      <c r="AJ351" t="s">
        <v>707</v>
      </c>
    </row>
    <row r="352" spans="35:36" x14ac:dyDescent="0.25">
      <c r="AI352" s="116" t="s">
        <v>1121</v>
      </c>
      <c r="AJ352" t="s">
        <v>713</v>
      </c>
    </row>
    <row r="353" spans="35:36" x14ac:dyDescent="0.25">
      <c r="AI353" s="116" t="s">
        <v>1122</v>
      </c>
      <c r="AJ353" t="s">
        <v>356</v>
      </c>
    </row>
    <row r="354" spans="35:36" x14ac:dyDescent="0.25">
      <c r="AI354" s="116" t="s">
        <v>1123</v>
      </c>
      <c r="AJ354" t="s">
        <v>728</v>
      </c>
    </row>
    <row r="355" spans="35:36" x14ac:dyDescent="0.25">
      <c r="AI355" s="116" t="s">
        <v>1124</v>
      </c>
      <c r="AJ355" t="s">
        <v>773</v>
      </c>
    </row>
    <row r="356" spans="35:36" x14ac:dyDescent="0.25">
      <c r="AI356" s="116" t="s">
        <v>1125</v>
      </c>
      <c r="AJ356" t="s">
        <v>384</v>
      </c>
    </row>
    <row r="357" spans="35:36" x14ac:dyDescent="0.25">
      <c r="AI357" s="116" t="s">
        <v>1126</v>
      </c>
      <c r="AJ357" t="s">
        <v>852</v>
      </c>
    </row>
    <row r="358" spans="35:36" x14ac:dyDescent="0.25">
      <c r="AI358" s="116" t="s">
        <v>1127</v>
      </c>
      <c r="AJ358" t="s">
        <v>867</v>
      </c>
    </row>
    <row r="359" spans="35:36" x14ac:dyDescent="0.25">
      <c r="AI359" s="116" t="s">
        <v>1128</v>
      </c>
      <c r="AJ359" t="s">
        <v>312</v>
      </c>
    </row>
    <row r="360" spans="35:36" x14ac:dyDescent="0.25">
      <c r="AI360" s="116" t="s">
        <v>1129</v>
      </c>
      <c r="AJ360" t="s">
        <v>246</v>
      </c>
    </row>
    <row r="361" spans="35:36" x14ac:dyDescent="0.25">
      <c r="AI361" s="116" t="s">
        <v>1130</v>
      </c>
      <c r="AJ361" t="s">
        <v>146</v>
      </c>
    </row>
    <row r="362" spans="35:36" x14ac:dyDescent="0.25">
      <c r="AI362" s="116" t="s">
        <v>1131</v>
      </c>
      <c r="AJ362" t="s">
        <v>281</v>
      </c>
    </row>
    <row r="363" spans="35:36" x14ac:dyDescent="0.25">
      <c r="AI363" s="116" t="s">
        <v>1132</v>
      </c>
      <c r="AJ363" t="s">
        <v>248</v>
      </c>
    </row>
    <row r="364" spans="35:36" x14ac:dyDescent="0.25">
      <c r="AI364" s="116" t="s">
        <v>1133</v>
      </c>
      <c r="AJ364" t="s">
        <v>1134</v>
      </c>
    </row>
    <row r="365" spans="35:36" x14ac:dyDescent="0.25">
      <c r="AI365" s="116" t="s">
        <v>1135</v>
      </c>
      <c r="AJ365" t="s">
        <v>1136</v>
      </c>
    </row>
    <row r="366" spans="35:36" x14ac:dyDescent="0.25">
      <c r="AI366" s="116" t="s">
        <v>1137</v>
      </c>
      <c r="AJ366" t="s">
        <v>218</v>
      </c>
    </row>
    <row r="367" spans="35:36" x14ac:dyDescent="0.25">
      <c r="AI367" s="116" t="s">
        <v>1138</v>
      </c>
      <c r="AJ367" t="s">
        <v>1139</v>
      </c>
    </row>
    <row r="368" spans="35:36" x14ac:dyDescent="0.25">
      <c r="AI368" s="116" t="s">
        <v>1140</v>
      </c>
      <c r="AJ368" t="s">
        <v>312</v>
      </c>
    </row>
    <row r="369" spans="35:36" x14ac:dyDescent="0.25">
      <c r="AI369" s="116" t="s">
        <v>1141</v>
      </c>
      <c r="AJ369" t="s">
        <v>400</v>
      </c>
    </row>
    <row r="370" spans="35:36" x14ac:dyDescent="0.25">
      <c r="AI370" s="116" t="s">
        <v>1142</v>
      </c>
      <c r="AJ370" t="s">
        <v>246</v>
      </c>
    </row>
    <row r="371" spans="35:36" x14ac:dyDescent="0.25">
      <c r="AI371" s="116" t="s">
        <v>1143</v>
      </c>
      <c r="AJ371" t="s">
        <v>218</v>
      </c>
    </row>
    <row r="372" spans="35:36" x14ac:dyDescent="0.25">
      <c r="AI372" s="116" t="s">
        <v>1144</v>
      </c>
      <c r="AJ372" t="s">
        <v>312</v>
      </c>
    </row>
    <row r="373" spans="35:36" x14ac:dyDescent="0.25">
      <c r="AI373" s="116" t="s">
        <v>1145</v>
      </c>
      <c r="AJ373" t="s">
        <v>400</v>
      </c>
    </row>
    <row r="374" spans="35:36" x14ac:dyDescent="0.25">
      <c r="AI374" s="116" t="s">
        <v>1146</v>
      </c>
      <c r="AJ374" t="s">
        <v>246</v>
      </c>
    </row>
    <row r="375" spans="35:36" x14ac:dyDescent="0.25">
      <c r="AI375" s="116" t="s">
        <v>1147</v>
      </c>
      <c r="AJ375" t="s">
        <v>290</v>
      </c>
    </row>
    <row r="376" spans="35:36" x14ac:dyDescent="0.25">
      <c r="AI376" s="116" t="s">
        <v>1148</v>
      </c>
      <c r="AJ376" t="s">
        <v>1149</v>
      </c>
    </row>
    <row r="377" spans="35:36" x14ac:dyDescent="0.25">
      <c r="AI377" s="116" t="s">
        <v>1150</v>
      </c>
      <c r="AJ377" t="s">
        <v>201</v>
      </c>
    </row>
    <row r="378" spans="35:36" x14ac:dyDescent="0.25">
      <c r="AI378" s="116" t="s">
        <v>1151</v>
      </c>
      <c r="AJ378" t="s">
        <v>431</v>
      </c>
    </row>
    <row r="379" spans="35:36" x14ac:dyDescent="0.25">
      <c r="AI379" s="116" t="s">
        <v>1152</v>
      </c>
      <c r="AJ379" t="s">
        <v>458</v>
      </c>
    </row>
    <row r="380" spans="35:36" x14ac:dyDescent="0.25">
      <c r="AI380" s="116" t="s">
        <v>1153</v>
      </c>
      <c r="AJ380" t="s">
        <v>468</v>
      </c>
    </row>
    <row r="381" spans="35:36" x14ac:dyDescent="0.25">
      <c r="AI381" s="116" t="s">
        <v>1154</v>
      </c>
      <c r="AJ381" t="s">
        <v>218</v>
      </c>
    </row>
    <row r="382" spans="35:36" x14ac:dyDescent="0.25">
      <c r="AI382" s="116" t="s">
        <v>1155</v>
      </c>
      <c r="AJ382" t="s">
        <v>414</v>
      </c>
    </row>
    <row r="383" spans="35:36" x14ac:dyDescent="0.25">
      <c r="AI383" s="116" t="s">
        <v>1156</v>
      </c>
      <c r="AJ383" t="s">
        <v>930</v>
      </c>
    </row>
  </sheetData>
  <pageMargins left="0.7" right="0.7" top="0.75" bottom="0.75" header="0.511811023622047" footer="0.511811023622047"/>
  <pageSetup orientation="portrait" horizontalDpi="300" verticalDpi="300" r:id="rId1"/>
  <tableParts count="7">
    <tablePart r:id="rId2"/>
    <tablePart r:id="rId3"/>
    <tablePart r:id="rId4"/>
    <tablePart r:id="rId5"/>
    <tablePart r:id="rId6"/>
    <tablePart r:id="rId7"/>
    <tablePart r:id="rId8"/>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36</vt:i4>
      </vt:variant>
    </vt:vector>
  </HeadingPairs>
  <TitlesOfParts>
    <vt:vector size="41" baseType="lpstr">
      <vt:lpstr>FUID</vt:lpstr>
      <vt:lpstr>ROTULO</vt:lpstr>
      <vt:lpstr>TAPA</vt:lpstr>
      <vt:lpstr>INSTRUCTIVO FUID</vt:lpstr>
      <vt:lpstr>DATOS</vt:lpstr>
      <vt:lpstr>FUID!Área_de_impresión</vt:lpstr>
      <vt:lpstr>ROTULO!Área_de_impresión</vt:lpstr>
      <vt:lpstr>TAPA!Área_de_impresión</vt:lpstr>
      <vt:lpstr>band</vt:lpstr>
      <vt:lpstr>caja</vt:lpstr>
      <vt:lpstr>Código</vt:lpstr>
      <vt:lpstr>corr</vt:lpstr>
      <vt:lpstr>DESPACHO_DEL_MINISTRO</vt:lpstr>
      <vt:lpstr>DESPACHO_DEL_VICEMINISTERIO_DE_DESARROLLO_EMPRESARIAL</vt:lpstr>
      <vt:lpstr>DESPACHO_DEL_VICEMINISTERIO_DE_TURISMO</vt:lpstr>
      <vt:lpstr>DESPACHO_DEL_VICEMINISTRO_DE_COMERCIO_EXTERIOR</vt:lpstr>
      <vt:lpstr>DIRECCIÓN_ANÁLISIS_SECTORIAL_Y_PROMOCIÓN</vt:lpstr>
      <vt:lpstr>DIRECCIÓN_DE_CALIDAD_Y_DESARROLLO_SOSTENIBLE_DEL_TURISMO</vt:lpstr>
      <vt:lpstr>DIRECCIÓN_DE_COMERCIO_EXTERIOR</vt:lpstr>
      <vt:lpstr>est</vt:lpstr>
      <vt:lpstr>final</vt:lpstr>
      <vt:lpstr>folios</vt:lpstr>
      <vt:lpstr>frecuencia</vt:lpstr>
      <vt:lpstr>Identificación</vt:lpstr>
      <vt:lpstr>Incial</vt:lpstr>
      <vt:lpstr>indice</vt:lpstr>
      <vt:lpstr>LISTAINVENTARIOS</vt:lpstr>
      <vt:lpstr>mod</vt:lpstr>
      <vt:lpstr>No.Orden</vt:lpstr>
      <vt:lpstr>Nombre</vt:lpstr>
      <vt:lpstr>notas</vt:lpstr>
      <vt:lpstr>OFICINA_ASESORA_JURIDICA</vt:lpstr>
      <vt:lpstr>otro</vt:lpstr>
      <vt:lpstr>PRINCIPALES</vt:lpstr>
      <vt:lpstr>SECRETARÍA_GENERAL</vt:lpstr>
      <vt:lpstr>soporte</vt:lpstr>
      <vt:lpstr>SUBDIRECCIÓN_DE_DISEÑO_Y_ADMINISTRACIÓN_DE_OPERACIONES</vt:lpstr>
      <vt:lpstr>SUBDIRECCIÓN_DE_PRACTICAS_COMERCIALES</vt:lpstr>
      <vt:lpstr>FUID!Títulos_a_imprimir</vt:lpstr>
      <vt:lpstr>tom</vt:lpstr>
      <vt:lpstr>vol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radicador01@mincit.gov.co</dc:creator>
  <cp:keywords/>
  <dc:description/>
  <cp:lastModifiedBy>Yormain Avila Gacha</cp:lastModifiedBy>
  <cp:revision>0</cp:revision>
  <cp:lastPrinted>2026-07-16T16:06:28Z</cp:lastPrinted>
  <dcterms:created xsi:type="dcterms:W3CDTF">2019-11-19T13:31:32Z</dcterms:created>
  <dcterms:modified xsi:type="dcterms:W3CDTF">2026-07-23T16:56:02Z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0x010100469332C15C66ED4F87FABFC9CB536762</vt:lpwstr>
  </property>
</Properties>
</file>